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315" windowWidth="11985" windowHeight="7725" tabRatio="871" activeTab="9"/>
  </bookViews>
  <sheets>
    <sheet name="MGP-1" sheetId="2" r:id="rId1"/>
    <sheet name="MAC-8 MGP-2" sheetId="1" r:id="rId2"/>
    <sheet name="MAC-9 MGP-3" sheetId="8" r:id="rId3"/>
    <sheet name="ADEUDOS MAC9" sheetId="30" r:id="rId4"/>
    <sheet name="MGP4" sheetId="11" r:id="rId5"/>
    <sheet name="ADEUDOS-MGP4" sheetId="16" r:id="rId6"/>
    <sheet name="MVI" sheetId="9" r:id="rId7"/>
    <sheet name="ADEUDOS MVI" sheetId="19" r:id="rId8"/>
    <sheet name="MVI-IRAPUATO" sheetId="10" r:id="rId9"/>
    <sheet name="ADEUDOS MVI IRA" sheetId="20" r:id="rId10"/>
    <sheet name="LISTA DIC-ENE" sheetId="27" r:id="rId11"/>
    <sheet name="IRA DIC-ENE" sheetId="28" r:id="rId12"/>
    <sheet name="MGP4 DIC-ENE" sheetId="29" r:id="rId13"/>
    <sheet name="F.ADEUDOS" sheetId="4" r:id="rId14"/>
    <sheet name="F.PAGARE" sheetId="6" r:id="rId15"/>
    <sheet name="DIRECTORIO" sheetId="5" r:id="rId16"/>
    <sheet name="CERT." sheetId="7" r:id="rId17"/>
    <sheet name="MAC-7" sheetId="3" r:id="rId18"/>
    <sheet name="ADEUDOS" sheetId="12" r:id="rId19"/>
    <sheet name="Hoja1" sheetId="13" r:id="rId20"/>
    <sheet name="Hoja2" sheetId="14" r:id="rId21"/>
    <sheet name="Hoja3" sheetId="15" r:id="rId22"/>
    <sheet name="Hoja5" sheetId="17" r:id="rId23"/>
    <sheet name="Hoja4" sheetId="21" r:id="rId24"/>
    <sheet name="Hoja6" sheetId="31" r:id="rId25"/>
  </sheets>
  <definedNames>
    <definedName name="_xlnm.Print_Area" localSheetId="18">ADEUDOS!$A$59:$G$70</definedName>
    <definedName name="_xlnm.Print_Area" localSheetId="7">'ADEUDOS MVI'!#REF!</definedName>
    <definedName name="_xlnm.Print_Area" localSheetId="21">Hoja3!$A$1:$A$12</definedName>
    <definedName name="_xlnm.Print_Area" localSheetId="2">'MAC-9 MGP-3'!$A$24:$AQ$37</definedName>
    <definedName name="_xlnm.Print_Area" localSheetId="4">'MGP4'!$C$5:$C$29</definedName>
    <definedName name="_xlnm.Print_Area" localSheetId="8">'MVI-IRAPUATO'!$C$6:$C$41</definedName>
  </definedNames>
  <calcPr calcId="145621"/>
</workbook>
</file>

<file path=xl/calcChain.xml><?xml version="1.0" encoding="utf-8"?>
<calcChain xmlns="http://schemas.openxmlformats.org/spreadsheetml/2006/main">
  <c r="E15" i="20" l="1"/>
  <c r="E16" i="20"/>
  <c r="E17" i="20"/>
  <c r="E18" i="20"/>
  <c r="E19" i="20"/>
  <c r="S20" i="20" l="1"/>
  <c r="S19" i="20"/>
  <c r="S18" i="20"/>
  <c r="S17" i="20"/>
  <c r="S16" i="20"/>
  <c r="S15" i="20"/>
  <c r="S14" i="20"/>
  <c r="S13" i="20"/>
  <c r="S12" i="20"/>
  <c r="S11" i="20"/>
  <c r="S10" i="20"/>
  <c r="T9" i="20"/>
  <c r="S9" i="20"/>
  <c r="T8" i="20"/>
  <c r="S8" i="20"/>
  <c r="U7" i="20"/>
  <c r="U8" i="20" s="1"/>
  <c r="U9" i="20" s="1"/>
  <c r="U10" i="20" s="1"/>
  <c r="U11" i="20" s="1"/>
  <c r="U12" i="20" s="1"/>
  <c r="U13" i="20" s="1"/>
  <c r="U14" i="20" s="1"/>
  <c r="U15" i="20" s="1"/>
  <c r="U16" i="20" s="1"/>
  <c r="U17" i="20" s="1"/>
  <c r="U18" i="20" s="1"/>
  <c r="U19" i="20" s="1"/>
  <c r="U20" i="20" s="1"/>
  <c r="U21" i="20" s="1"/>
  <c r="U22" i="20" s="1"/>
  <c r="U23" i="20" s="1"/>
  <c r="U28" i="20" s="1"/>
  <c r="T7" i="20"/>
  <c r="S7" i="20"/>
  <c r="E14" i="20" l="1"/>
  <c r="E13" i="20"/>
  <c r="E12" i="20"/>
  <c r="E11" i="20"/>
  <c r="G11" i="20" s="1"/>
  <c r="E10" i="20"/>
  <c r="G10" i="20" s="1"/>
  <c r="E9" i="20"/>
  <c r="E8" i="20"/>
  <c r="H9" i="20"/>
  <c r="H8" i="20"/>
  <c r="H7" i="20"/>
  <c r="E45" i="16" l="1"/>
  <c r="E57" i="16" l="1"/>
  <c r="G57" i="16" s="1"/>
  <c r="AI34" i="11" l="1"/>
  <c r="AJ34" i="11" s="1"/>
  <c r="E121" i="16" l="1"/>
  <c r="E123" i="16"/>
  <c r="E120" i="16"/>
  <c r="E116" i="16"/>
  <c r="E115" i="16"/>
  <c r="E111" i="16"/>
  <c r="E109" i="16"/>
  <c r="E108" i="16"/>
  <c r="E107" i="16"/>
  <c r="G107" i="16" s="1"/>
  <c r="E106" i="16" l="1"/>
  <c r="G106" i="16" s="1"/>
  <c r="I106" i="16" s="1"/>
  <c r="G123" i="16"/>
  <c r="E122" i="16"/>
  <c r="G122" i="16" s="1"/>
  <c r="G121" i="16"/>
  <c r="G120" i="16"/>
  <c r="G119" i="16"/>
  <c r="G118" i="16"/>
  <c r="G117" i="16"/>
  <c r="G116" i="16"/>
  <c r="G115" i="16"/>
  <c r="E114" i="16"/>
  <c r="G114" i="16" s="1"/>
  <c r="E113" i="16"/>
  <c r="G113" i="16" s="1"/>
  <c r="G112" i="16"/>
  <c r="G111" i="16"/>
  <c r="G110" i="16"/>
  <c r="G109" i="16"/>
  <c r="G108" i="16"/>
  <c r="I107" i="16" l="1"/>
  <c r="I108" i="16" s="1"/>
  <c r="I109" i="16" s="1"/>
  <c r="I110" i="16" s="1"/>
  <c r="I111" i="16" s="1"/>
  <c r="I112" i="16" s="1"/>
  <c r="I113" i="16" s="1"/>
  <c r="I114" i="16" s="1"/>
  <c r="I115" i="16" s="1"/>
  <c r="I116" i="16" s="1"/>
  <c r="I117" i="16" s="1"/>
  <c r="I118" i="16" s="1"/>
  <c r="I119" i="16" s="1"/>
  <c r="I120" i="16" s="1"/>
  <c r="I121" i="16" s="1"/>
  <c r="I122" i="16" s="1"/>
  <c r="I123" i="16" s="1"/>
  <c r="I125" i="16" s="1"/>
  <c r="G82" i="16" l="1"/>
  <c r="G45" i="16" l="1"/>
  <c r="E44" i="16"/>
  <c r="G44" i="16" s="1"/>
  <c r="E43" i="16"/>
  <c r="G43" i="16" s="1"/>
  <c r="E91" i="16" l="1"/>
  <c r="G91" i="16" s="1"/>
  <c r="I91" i="16" s="1"/>
  <c r="E95" i="16"/>
  <c r="G95" i="16" s="1"/>
  <c r="E94" i="16"/>
  <c r="G94" i="16" s="1"/>
  <c r="E93" i="16"/>
  <c r="G93" i="16" s="1"/>
  <c r="G92" i="16"/>
  <c r="E81" i="16"/>
  <c r="G81" i="16" s="1"/>
  <c r="E80" i="16"/>
  <c r="G80" i="16" s="1"/>
  <c r="G66" i="16"/>
  <c r="G68" i="16"/>
  <c r="G65" i="16"/>
  <c r="I65" i="16" s="1"/>
  <c r="I66" i="16" s="1"/>
  <c r="G67" i="16"/>
  <c r="G69" i="16"/>
  <c r="G70" i="16"/>
  <c r="E79" i="16"/>
  <c r="G79" i="16" s="1"/>
  <c r="G78" i="16"/>
  <c r="G77" i="16"/>
  <c r="G76" i="16"/>
  <c r="E75" i="16"/>
  <c r="G75" i="16" s="1"/>
  <c r="E74" i="16"/>
  <c r="G74" i="16" s="1"/>
  <c r="E73" i="16"/>
  <c r="G73" i="16" s="1"/>
  <c r="E72" i="16"/>
  <c r="G72" i="16" s="1"/>
  <c r="G71" i="16"/>
  <c r="E56" i="16"/>
  <c r="G56" i="16" s="1"/>
  <c r="E55" i="16"/>
  <c r="G55" i="16" s="1"/>
  <c r="E54" i="16"/>
  <c r="G54" i="16" s="1"/>
  <c r="I54" i="16" s="1"/>
  <c r="I67" i="16" l="1"/>
  <c r="I68" i="16" s="1"/>
  <c r="I69" i="16" s="1"/>
  <c r="I70" i="16" s="1"/>
  <c r="I71" i="16" s="1"/>
  <c r="I72" i="16" s="1"/>
  <c r="I73" i="16" s="1"/>
  <c r="I74" i="16" s="1"/>
  <c r="I75" i="16" s="1"/>
  <c r="I76" i="16" s="1"/>
  <c r="I77" i="16" s="1"/>
  <c r="I78" i="16" s="1"/>
  <c r="I79" i="16" s="1"/>
  <c r="I80" i="16" s="1"/>
  <c r="I81" i="16" s="1"/>
  <c r="I82" i="16" s="1"/>
  <c r="I84" i="16" s="1"/>
  <c r="I92" i="16"/>
  <c r="I93" i="16" s="1"/>
  <c r="I94" i="16" s="1"/>
  <c r="I95" i="16" s="1"/>
  <c r="I98" i="16" s="1"/>
  <c r="I55" i="16"/>
  <c r="I56" i="16" s="1"/>
  <c r="I57" i="16" s="1"/>
  <c r="I58" i="16" s="1"/>
  <c r="E108" i="20" l="1"/>
  <c r="L106" i="20" l="1"/>
  <c r="S93" i="20" l="1"/>
  <c r="U93" i="20" s="1"/>
  <c r="W93" i="20" s="1"/>
  <c r="U94" i="20"/>
  <c r="S95" i="20"/>
  <c r="U95" i="20" s="1"/>
  <c r="S96" i="20"/>
  <c r="U96" i="20" s="1"/>
  <c r="S97" i="20"/>
  <c r="U97" i="20" s="1"/>
  <c r="S98" i="20"/>
  <c r="U98" i="20" s="1"/>
  <c r="S99" i="20"/>
  <c r="U99" i="20" s="1"/>
  <c r="U100" i="20"/>
  <c r="S101" i="20"/>
  <c r="U101" i="20" s="1"/>
  <c r="S102" i="20"/>
  <c r="U102" i="20" s="1"/>
  <c r="S103" i="20"/>
  <c r="U103" i="20" s="1"/>
  <c r="S104" i="20"/>
  <c r="U104" i="20" s="1"/>
  <c r="S105" i="20"/>
  <c r="U105" i="20" s="1"/>
  <c r="S106" i="20"/>
  <c r="U106" i="20" s="1"/>
  <c r="S107" i="20"/>
  <c r="U107" i="20" s="1"/>
  <c r="S108" i="20"/>
  <c r="U108" i="20" s="1"/>
  <c r="S109" i="20"/>
  <c r="U109" i="20" s="1"/>
  <c r="W95" i="20" l="1"/>
  <c r="W96" i="20" s="1"/>
  <c r="W97" i="20" s="1"/>
  <c r="W98" i="20" s="1"/>
  <c r="W99" i="20" s="1"/>
  <c r="W100" i="20" s="1"/>
  <c r="W101" i="20" s="1"/>
  <c r="W102" i="20" s="1"/>
  <c r="W103" i="20" s="1"/>
  <c r="W104" i="20" s="1"/>
  <c r="W105" i="20" s="1"/>
  <c r="W106" i="20" s="1"/>
  <c r="W107" i="20" s="1"/>
  <c r="W108" i="20" s="1"/>
  <c r="W109" i="20" s="1"/>
  <c r="W94" i="20"/>
  <c r="E98" i="20" l="1"/>
  <c r="L97" i="20"/>
  <c r="L99" i="20" s="1"/>
  <c r="H103" i="20"/>
  <c r="J100" i="20" s="1"/>
  <c r="J101" i="20" s="1"/>
  <c r="B103" i="20"/>
  <c r="B95" i="20"/>
  <c r="E92" i="20"/>
  <c r="G92" i="20" s="1"/>
  <c r="G98" i="20" l="1"/>
  <c r="W111" i="20"/>
  <c r="E42" i="16"/>
  <c r="G42" i="16" s="1"/>
  <c r="AO24" i="9" l="1"/>
  <c r="E41" i="16" l="1"/>
  <c r="G41" i="16" s="1"/>
  <c r="E318" i="20" l="1"/>
  <c r="I318" i="20" s="1"/>
  <c r="I320" i="20" s="1"/>
  <c r="G318" i="20" l="1"/>
  <c r="E33" i="16" l="1"/>
  <c r="E34" i="16"/>
  <c r="G34" i="16" s="1"/>
  <c r="E38" i="16"/>
  <c r="G38" i="16" s="1"/>
  <c r="E39" i="16"/>
  <c r="G39" i="16" s="1"/>
  <c r="E40" i="16"/>
  <c r="E37" i="16"/>
  <c r="G37" i="16" s="1"/>
  <c r="E36" i="16"/>
  <c r="G36" i="16" s="1"/>
  <c r="E35" i="16"/>
  <c r="G35" i="16" s="1"/>
  <c r="I46" i="16" l="1"/>
  <c r="G33" i="16"/>
  <c r="I33" i="16" s="1"/>
  <c r="I34" i="16" s="1"/>
  <c r="I35" i="16" s="1"/>
  <c r="I36" i="16" s="1"/>
  <c r="I37" i="16" s="1"/>
  <c r="I38" i="16" s="1"/>
  <c r="I39" i="16" s="1"/>
  <c r="G40" i="16"/>
  <c r="I40" i="16" l="1"/>
  <c r="I41" i="16" s="1"/>
  <c r="I42" i="16" s="1"/>
  <c r="I43" i="16" s="1"/>
  <c r="I44" i="16" s="1"/>
  <c r="I45" i="16" s="1"/>
  <c r="I47" i="16" s="1"/>
  <c r="E170" i="20"/>
  <c r="E107" i="20" l="1"/>
  <c r="G107" i="20" s="1"/>
  <c r="AB12" i="11" l="1"/>
  <c r="AN9" i="10" l="1"/>
  <c r="E305" i="20" l="1"/>
  <c r="E309" i="20"/>
  <c r="G309" i="20" s="1"/>
  <c r="E308" i="20"/>
  <c r="I308" i="20" s="1"/>
  <c r="I309" i="20" l="1"/>
  <c r="I311" i="20" s="1"/>
  <c r="G308" i="20"/>
  <c r="E23" i="16"/>
  <c r="G23" i="16" s="1"/>
  <c r="E22" i="16"/>
  <c r="G22" i="16" s="1"/>
  <c r="E21" i="16"/>
  <c r="G21" i="16" s="1"/>
  <c r="E20" i="16"/>
  <c r="G20" i="16" s="1"/>
  <c r="I20" i="16" s="1"/>
  <c r="E7" i="16"/>
  <c r="G7" i="16" s="1"/>
  <c r="I7" i="16" s="1"/>
  <c r="E10" i="16"/>
  <c r="G10" i="16" s="1"/>
  <c r="E9" i="16"/>
  <c r="G9" i="16" s="1"/>
  <c r="E8" i="16"/>
  <c r="G8" i="16" s="1"/>
  <c r="I8" i="16" l="1"/>
  <c r="I9" i="16" s="1"/>
  <c r="I10" i="16" s="1"/>
  <c r="I13" i="16" s="1"/>
  <c r="I21" i="16"/>
  <c r="I22" i="16" s="1"/>
  <c r="I23" i="16" s="1"/>
  <c r="I26" i="16" s="1"/>
  <c r="AN38" i="10"/>
  <c r="E219" i="20" l="1"/>
  <c r="E26" i="19" l="1"/>
  <c r="AJ21" i="10" l="1"/>
  <c r="O112" i="19" l="1"/>
  <c r="O119" i="19"/>
  <c r="Q119" i="19" s="1"/>
  <c r="O118" i="19"/>
  <c r="Q118" i="19" s="1"/>
  <c r="O117" i="19"/>
  <c r="Q117" i="19" s="1"/>
  <c r="O116" i="19"/>
  <c r="Q116" i="19" s="1"/>
  <c r="O115" i="19"/>
  <c r="Q115" i="19" s="1"/>
  <c r="O114" i="19"/>
  <c r="Q114" i="19" s="1"/>
  <c r="O113" i="19"/>
  <c r="Q113" i="19" s="1"/>
  <c r="Q112" i="19" l="1"/>
  <c r="S112" i="19" s="1"/>
  <c r="S113" i="19" s="1"/>
  <c r="S114" i="19" s="1"/>
  <c r="S115" i="19" s="1"/>
  <c r="S116" i="19" s="1"/>
  <c r="S117" i="19" s="1"/>
  <c r="S118" i="19" s="1"/>
  <c r="S119" i="19" s="1"/>
  <c r="S121" i="19" s="1"/>
  <c r="G196" i="19"/>
  <c r="J78" i="19"/>
  <c r="E182" i="20" l="1"/>
  <c r="G182" i="20" s="1"/>
  <c r="E171" i="20"/>
  <c r="G171" i="20" s="1"/>
  <c r="E172" i="20"/>
  <c r="G172" i="20" s="1"/>
  <c r="E173" i="20"/>
  <c r="G173" i="20" s="1"/>
  <c r="E174" i="20"/>
  <c r="G174" i="20" s="1"/>
  <c r="E175" i="20"/>
  <c r="G175" i="20" s="1"/>
  <c r="E176" i="20"/>
  <c r="G176" i="20" s="1"/>
  <c r="E177" i="20"/>
  <c r="G177" i="20" s="1"/>
  <c r="E178" i="20"/>
  <c r="G178" i="20" s="1"/>
  <c r="E179" i="20"/>
  <c r="G179" i="20" s="1"/>
  <c r="E180" i="20"/>
  <c r="G180" i="20" s="1"/>
  <c r="E181" i="20"/>
  <c r="G181" i="20" s="1"/>
  <c r="AL9" i="10" l="1"/>
  <c r="AJ28" i="10" l="1"/>
  <c r="E106" i="20" l="1"/>
  <c r="G106" i="20" s="1"/>
  <c r="E119" i="19" l="1"/>
  <c r="G119" i="19" s="1"/>
  <c r="AH21" i="10" l="1"/>
  <c r="AF21" i="10"/>
  <c r="AD21" i="10"/>
  <c r="E220" i="19" l="1"/>
  <c r="G220" i="19" s="1"/>
  <c r="E219" i="19"/>
  <c r="G219" i="19" s="1"/>
  <c r="E218" i="19"/>
  <c r="G218" i="19" s="1"/>
  <c r="E217" i="19"/>
  <c r="I217" i="19" s="1"/>
  <c r="E208" i="19"/>
  <c r="G208" i="19" s="1"/>
  <c r="E207" i="19"/>
  <c r="G207" i="19" s="1"/>
  <c r="E206" i="19"/>
  <c r="G206" i="19" s="1"/>
  <c r="E205" i="19"/>
  <c r="I205" i="19" s="1"/>
  <c r="I206" i="19" l="1"/>
  <c r="I207" i="19" s="1"/>
  <c r="I208" i="19" s="1"/>
  <c r="I210" i="19" s="1"/>
  <c r="G217" i="19"/>
  <c r="I218" i="19"/>
  <c r="I219" i="19" s="1"/>
  <c r="I220" i="19" s="1"/>
  <c r="I222" i="19" s="1"/>
  <c r="G205" i="19"/>
  <c r="AI7" i="9" l="1"/>
  <c r="AG7" i="9"/>
  <c r="E53" i="19"/>
  <c r="G53" i="19" s="1"/>
  <c r="E194" i="19" l="1"/>
  <c r="E193" i="19"/>
  <c r="E190" i="19"/>
  <c r="E191" i="19"/>
  <c r="G190" i="19"/>
  <c r="E189" i="19"/>
  <c r="E188" i="19"/>
  <c r="E195" i="19" l="1"/>
  <c r="G195" i="19" s="1"/>
  <c r="G194" i="19"/>
  <c r="G193" i="19"/>
  <c r="E192" i="19"/>
  <c r="G192" i="19" s="1"/>
  <c r="G191" i="19"/>
  <c r="G189" i="19"/>
  <c r="G188" i="19"/>
  <c r="E187" i="19"/>
  <c r="G187" i="19" s="1"/>
  <c r="E186" i="19"/>
  <c r="G186" i="19" s="1"/>
  <c r="E185" i="19"/>
  <c r="G185" i="19" s="1"/>
  <c r="I185" i="19" l="1"/>
  <c r="I186" i="19" s="1"/>
  <c r="I187" i="19" s="1"/>
  <c r="I188" i="19" s="1"/>
  <c r="I189" i="19" s="1"/>
  <c r="I190" i="19" s="1"/>
  <c r="I191" i="19" s="1"/>
  <c r="I192" i="19" s="1"/>
  <c r="I193" i="19" s="1"/>
  <c r="I194" i="19" s="1"/>
  <c r="I195" i="19" s="1"/>
  <c r="I196" i="19" l="1"/>
  <c r="I197" i="19" s="1"/>
  <c r="E105" i="20" l="1"/>
  <c r="G105" i="20" s="1"/>
  <c r="E83" i="19"/>
  <c r="G83" i="19" s="1"/>
  <c r="AL30" i="10" l="1"/>
  <c r="E176" i="19" l="1"/>
  <c r="G176" i="19" s="1"/>
  <c r="G168" i="19"/>
  <c r="E169" i="19"/>
  <c r="E170" i="19"/>
  <c r="E171" i="19"/>
  <c r="E172" i="19"/>
  <c r="E173" i="19"/>
  <c r="E174" i="19"/>
  <c r="E175" i="19"/>
  <c r="E166" i="19"/>
  <c r="E167" i="19"/>
  <c r="E24" i="19" l="1"/>
  <c r="G24" i="19" s="1"/>
  <c r="G26" i="19"/>
  <c r="G175" i="19"/>
  <c r="E155" i="19"/>
  <c r="G155" i="19" s="1"/>
  <c r="E157" i="19"/>
  <c r="G157" i="19" s="1"/>
  <c r="E156" i="19"/>
  <c r="G156" i="19" s="1"/>
  <c r="E154" i="19"/>
  <c r="E9" i="30" l="1"/>
  <c r="G9" i="30" s="1"/>
  <c r="E10" i="30"/>
  <c r="G10" i="30" s="1"/>
  <c r="E11" i="30"/>
  <c r="G11" i="30" s="1"/>
  <c r="E12" i="30"/>
  <c r="G12" i="30" s="1"/>
  <c r="E8" i="30"/>
  <c r="G8" i="30" s="1"/>
  <c r="E7" i="30"/>
  <c r="I7" i="30" s="1"/>
  <c r="E261" i="20"/>
  <c r="G261" i="20" s="1"/>
  <c r="E260" i="20"/>
  <c r="G260" i="20" s="1"/>
  <c r="I8" i="30" l="1"/>
  <c r="I9" i="30" s="1"/>
  <c r="I10" i="30" s="1"/>
  <c r="I11" i="30" s="1"/>
  <c r="I12" i="30" s="1"/>
  <c r="I14" i="30" s="1"/>
  <c r="G7" i="30"/>
  <c r="AJ9" i="10"/>
  <c r="V25" i="10" l="1"/>
  <c r="R25" i="10" l="1"/>
  <c r="E82" i="19" l="1"/>
  <c r="G82" i="19" s="1"/>
  <c r="E118" i="19"/>
  <c r="G118" i="19" s="1"/>
  <c r="AE7" i="9" l="1"/>
  <c r="AA7" i="9"/>
  <c r="W7" i="9"/>
  <c r="S7" i="9"/>
  <c r="L6" i="10" l="1"/>
  <c r="J6" i="10"/>
  <c r="E217" i="20" l="1"/>
  <c r="I217" i="20" s="1"/>
  <c r="E218" i="20"/>
  <c r="AB21" i="10" l="1"/>
  <c r="AO20" i="9" l="1"/>
  <c r="E148" i="20" l="1"/>
  <c r="Z21" i="10"/>
  <c r="K73" i="19" l="1"/>
  <c r="E149" i="20" l="1"/>
  <c r="G149" i="20" s="1"/>
  <c r="K69" i="19"/>
  <c r="E52" i="19" l="1"/>
  <c r="G52" i="19" s="1"/>
  <c r="E81" i="20"/>
  <c r="G81" i="20" s="1"/>
  <c r="E82" i="20"/>
  <c r="G82" i="20" s="1"/>
  <c r="AM20" i="9"/>
  <c r="E80" i="20" l="1"/>
  <c r="G80" i="20" s="1"/>
  <c r="G79" i="20"/>
  <c r="AF22" i="10"/>
  <c r="AM24" i="9" l="1"/>
  <c r="G167" i="19" l="1"/>
  <c r="G169" i="19" l="1"/>
  <c r="G170" i="19"/>
  <c r="G171" i="19"/>
  <c r="G172" i="19"/>
  <c r="G173" i="19"/>
  <c r="G174" i="19"/>
  <c r="I166" i="19"/>
  <c r="G166" i="19" l="1"/>
  <c r="I167" i="19"/>
  <c r="I168" i="19" s="1"/>
  <c r="I169" i="19" s="1"/>
  <c r="I170" i="19" s="1"/>
  <c r="I171" i="19" s="1"/>
  <c r="I172" i="19" s="1"/>
  <c r="I173" i="19" s="1"/>
  <c r="I174" i="19" s="1"/>
  <c r="I175" i="19" s="1"/>
  <c r="I176" i="19" s="1"/>
  <c r="I177" i="19" s="1"/>
  <c r="I6" i="19" l="1"/>
  <c r="AI24" i="9" l="1"/>
  <c r="AH9" i="10" l="1"/>
  <c r="E113" i="19" l="1"/>
  <c r="G113" i="19" s="1"/>
  <c r="E114" i="19"/>
  <c r="G114" i="19" s="1"/>
  <c r="E115" i="19"/>
  <c r="G115" i="19" s="1"/>
  <c r="E116" i="19"/>
  <c r="G116" i="19" s="1"/>
  <c r="E117" i="19"/>
  <c r="G117" i="19" s="1"/>
  <c r="E112" i="19"/>
  <c r="E94" i="19"/>
  <c r="G94" i="19" s="1"/>
  <c r="E93" i="19"/>
  <c r="G93" i="19" s="1"/>
  <c r="E92" i="19"/>
  <c r="I112" i="19" l="1"/>
  <c r="I113" i="19" s="1"/>
  <c r="I114" i="19" s="1"/>
  <c r="I115" i="19" s="1"/>
  <c r="I116" i="19" s="1"/>
  <c r="I117" i="19" s="1"/>
  <c r="I118" i="19" s="1"/>
  <c r="I119" i="19" s="1"/>
  <c r="I121" i="19" s="1"/>
  <c r="G112" i="19"/>
  <c r="E69" i="19"/>
  <c r="E70" i="19"/>
  <c r="E71" i="19"/>
  <c r="E72" i="19"/>
  <c r="E73" i="19"/>
  <c r="E74" i="19"/>
  <c r="E75" i="19"/>
  <c r="E76" i="19"/>
  <c r="G76" i="19" s="1"/>
  <c r="E77" i="19"/>
  <c r="G77" i="19" s="1"/>
  <c r="E81" i="19"/>
  <c r="G81" i="19" s="1"/>
  <c r="E64" i="19"/>
  <c r="E65" i="19"/>
  <c r="E66" i="19"/>
  <c r="E67" i="19"/>
  <c r="E68" i="19"/>
  <c r="E63" i="19"/>
  <c r="E42" i="19"/>
  <c r="E43" i="19"/>
  <c r="E44" i="19"/>
  <c r="E45" i="19"/>
  <c r="E46" i="19"/>
  <c r="E47" i="19"/>
  <c r="E48" i="19"/>
  <c r="E49" i="19"/>
  <c r="E50" i="19"/>
  <c r="E51" i="19"/>
  <c r="E41" i="19"/>
  <c r="G41" i="19" s="1"/>
  <c r="I41" i="19" s="1"/>
  <c r="I79" i="19" l="1"/>
  <c r="K75" i="19"/>
  <c r="K76" i="19" s="1"/>
  <c r="E21" i="19"/>
  <c r="E20" i="19"/>
  <c r="E22" i="19"/>
  <c r="E19" i="19"/>
  <c r="E18" i="19"/>
  <c r="E17" i="19"/>
  <c r="E16" i="19"/>
  <c r="E15" i="19"/>
  <c r="E14" i="19"/>
  <c r="E13" i="19"/>
  <c r="E12" i="19"/>
  <c r="E10" i="19"/>
  <c r="E11" i="19"/>
  <c r="I31" i="19" l="1"/>
  <c r="K77" i="19"/>
  <c r="L76" i="19"/>
  <c r="G21" i="19"/>
  <c r="G22" i="19"/>
  <c r="G20" i="19"/>
  <c r="E259" i="20" l="1"/>
  <c r="G259" i="20" s="1"/>
  <c r="G170" i="20" l="1"/>
  <c r="G148" i="20"/>
  <c r="E104" i="20" l="1"/>
  <c r="G104" i="20" s="1"/>
  <c r="G49" i="19" l="1"/>
  <c r="G50" i="19"/>
  <c r="G51" i="19"/>
  <c r="AF29" i="10"/>
  <c r="AF26" i="10"/>
  <c r="G102" i="19" l="1"/>
  <c r="I102" i="19"/>
  <c r="I104" i="19" s="1"/>
  <c r="AD9" i="10"/>
  <c r="AF9" i="10"/>
  <c r="M32" i="9" l="1"/>
  <c r="E287" i="20" l="1"/>
  <c r="G287" i="20" s="1"/>
  <c r="E288" i="20"/>
  <c r="G288" i="20" s="1"/>
  <c r="E289" i="20"/>
  <c r="G289" i="20" s="1"/>
  <c r="E240" i="20"/>
  <c r="G240" i="20" s="1"/>
  <c r="E241" i="20"/>
  <c r="G241" i="20" s="1"/>
  <c r="E242" i="20"/>
  <c r="G242" i="20" s="1"/>
  <c r="E69" i="20"/>
  <c r="E68" i="20"/>
  <c r="E67" i="20"/>
  <c r="E37" i="20"/>
  <c r="E38" i="20"/>
  <c r="E36" i="20"/>
  <c r="E130" i="20" l="1"/>
  <c r="E129" i="20"/>
  <c r="E59" i="20"/>
  <c r="G59" i="20" s="1"/>
  <c r="E58" i="20"/>
  <c r="G58" i="20" s="1"/>
  <c r="E57" i="20"/>
  <c r="G57" i="20" s="1"/>
  <c r="E56" i="20"/>
  <c r="G56" i="20" s="1"/>
  <c r="E239" i="20"/>
  <c r="G239" i="20" s="1"/>
  <c r="I239" i="20" s="1"/>
  <c r="I240" i="20" s="1"/>
  <c r="E275" i="20"/>
  <c r="G275" i="20" s="1"/>
  <c r="E274" i="20"/>
  <c r="G274" i="20" s="1"/>
  <c r="E273" i="20"/>
  <c r="G273" i="20" s="1"/>
  <c r="E272" i="20"/>
  <c r="G272" i="20" s="1"/>
  <c r="I272" i="20" s="1"/>
  <c r="E258" i="20"/>
  <c r="G258" i="20" s="1"/>
  <c r="E256" i="20"/>
  <c r="G256" i="20" s="1"/>
  <c r="E255" i="20"/>
  <c r="G255" i="20" s="1"/>
  <c r="E254" i="20"/>
  <c r="G254" i="20" s="1"/>
  <c r="E253" i="20"/>
  <c r="G253" i="20" s="1"/>
  <c r="E252" i="20"/>
  <c r="G252" i="20" s="1"/>
  <c r="E251" i="20"/>
  <c r="G251" i="20" s="1"/>
  <c r="E250" i="20"/>
  <c r="G250" i="20" s="1"/>
  <c r="I250" i="20" s="1"/>
  <c r="E231" i="20"/>
  <c r="G231" i="20" s="1"/>
  <c r="E230" i="20"/>
  <c r="G230" i="20" s="1"/>
  <c r="E229" i="20"/>
  <c r="G229" i="20" s="1"/>
  <c r="E228" i="20"/>
  <c r="I228" i="20" s="1"/>
  <c r="G219" i="20"/>
  <c r="G218" i="20"/>
  <c r="I218" i="20" s="1"/>
  <c r="G217" i="20"/>
  <c r="I219" i="20" l="1"/>
  <c r="I221" i="20" s="1"/>
  <c r="I251" i="20"/>
  <c r="I252" i="20" s="1"/>
  <c r="I253" i="20" s="1"/>
  <c r="I254" i="20" s="1"/>
  <c r="I255" i="20" s="1"/>
  <c r="I256" i="20" s="1"/>
  <c r="I257" i="20" s="1"/>
  <c r="I258" i="20" s="1"/>
  <c r="I56" i="20"/>
  <c r="I57" i="20" s="1"/>
  <c r="I58" i="20" s="1"/>
  <c r="I59" i="20" s="1"/>
  <c r="I60" i="20" s="1"/>
  <c r="I241" i="20"/>
  <c r="I242" i="20" s="1"/>
  <c r="I243" i="20" s="1"/>
  <c r="I273" i="20"/>
  <c r="I274" i="20" s="1"/>
  <c r="I275" i="20" s="1"/>
  <c r="I277" i="20" s="1"/>
  <c r="I229" i="20"/>
  <c r="I230" i="20" s="1"/>
  <c r="I231" i="20" s="1"/>
  <c r="I232" i="20" s="1"/>
  <c r="G228" i="20"/>
  <c r="E208" i="20"/>
  <c r="G208" i="20" s="1"/>
  <c r="E207" i="20"/>
  <c r="E206" i="20"/>
  <c r="G206" i="20" s="1"/>
  <c r="I206" i="20" s="1"/>
  <c r="E197" i="20"/>
  <c r="G197" i="20" s="1"/>
  <c r="E196" i="20"/>
  <c r="G196" i="20" s="1"/>
  <c r="E195" i="20"/>
  <c r="G195" i="20" s="1"/>
  <c r="E194" i="20"/>
  <c r="G194" i="20" s="1"/>
  <c r="E193" i="20"/>
  <c r="G193" i="20" s="1"/>
  <c r="E192" i="20"/>
  <c r="G192" i="20" s="1"/>
  <c r="E191" i="20"/>
  <c r="G191" i="20" s="1"/>
  <c r="E286" i="20"/>
  <c r="G286" i="20" s="1"/>
  <c r="G147" i="20"/>
  <c r="E146" i="20"/>
  <c r="G146" i="20" s="1"/>
  <c r="E145" i="20"/>
  <c r="G145" i="20" s="1"/>
  <c r="E144" i="20"/>
  <c r="G144" i="20" s="1"/>
  <c r="E143" i="20"/>
  <c r="G143" i="20" s="1"/>
  <c r="E142" i="20"/>
  <c r="G142" i="20" s="1"/>
  <c r="E141" i="20"/>
  <c r="G141" i="20" s="1"/>
  <c r="E140" i="20"/>
  <c r="G140" i="20" s="1"/>
  <c r="I140" i="20" s="1"/>
  <c r="E132" i="20"/>
  <c r="G132" i="20" s="1"/>
  <c r="E131" i="20"/>
  <c r="G131" i="20" s="1"/>
  <c r="G130" i="20"/>
  <c r="G129" i="20"/>
  <c r="I129" i="20" s="1"/>
  <c r="E118" i="20"/>
  <c r="G118" i="20" s="1"/>
  <c r="E117" i="20"/>
  <c r="E116" i="20"/>
  <c r="E103" i="20"/>
  <c r="G103" i="20" s="1"/>
  <c r="E102" i="20"/>
  <c r="G102" i="20" s="1"/>
  <c r="E101" i="20"/>
  <c r="G101" i="20" s="1"/>
  <c r="E100" i="20"/>
  <c r="G100" i="20" s="1"/>
  <c r="E99" i="20"/>
  <c r="G99" i="20" s="1"/>
  <c r="E97" i="20"/>
  <c r="G97" i="20" s="1"/>
  <c r="E96" i="20"/>
  <c r="G96" i="20" s="1"/>
  <c r="E95" i="20"/>
  <c r="G95" i="20" s="1"/>
  <c r="E94" i="20"/>
  <c r="G94" i="20" s="1"/>
  <c r="E93" i="20"/>
  <c r="G93" i="20" s="1"/>
  <c r="E91" i="20"/>
  <c r="G91" i="20" l="1"/>
  <c r="I91" i="20" s="1"/>
  <c r="I120" i="20"/>
  <c r="I116" i="20"/>
  <c r="I259" i="20"/>
  <c r="I92" i="20"/>
  <c r="I93" i="20" s="1"/>
  <c r="I94" i="20" s="1"/>
  <c r="I95" i="20" s="1"/>
  <c r="I96" i="20" s="1"/>
  <c r="I97" i="20" s="1"/>
  <c r="I98" i="20" s="1"/>
  <c r="I99" i="20" s="1"/>
  <c r="I100" i="20" s="1"/>
  <c r="I101" i="20" s="1"/>
  <c r="I102" i="20" s="1"/>
  <c r="I103" i="20" s="1"/>
  <c r="I104" i="20" s="1"/>
  <c r="I105" i="20" s="1"/>
  <c r="I106" i="20" s="1"/>
  <c r="I107" i="20" s="1"/>
  <c r="I108" i="20" s="1"/>
  <c r="I286" i="20"/>
  <c r="I287" i="20" s="1"/>
  <c r="G207" i="20"/>
  <c r="I207" i="20" s="1"/>
  <c r="I208" i="20" s="1"/>
  <c r="I210" i="20" s="1"/>
  <c r="I191" i="20"/>
  <c r="I192" i="20" s="1"/>
  <c r="I193" i="20" s="1"/>
  <c r="I194" i="20" s="1"/>
  <c r="I195" i="20" s="1"/>
  <c r="I196" i="20" s="1"/>
  <c r="I197" i="20" s="1"/>
  <c r="I199" i="20" s="1"/>
  <c r="I141" i="20"/>
  <c r="I142" i="20" s="1"/>
  <c r="I143" i="20" s="1"/>
  <c r="I144" i="20" s="1"/>
  <c r="I145" i="20" s="1"/>
  <c r="I146" i="20" s="1"/>
  <c r="I147" i="20" s="1"/>
  <c r="I148" i="20" s="1"/>
  <c r="I149" i="20" s="1"/>
  <c r="I151" i="20" s="1"/>
  <c r="I130" i="20"/>
  <c r="I131" i="20" s="1"/>
  <c r="I132" i="20" s="1"/>
  <c r="I133" i="20" s="1"/>
  <c r="I109" i="20" l="1"/>
  <c r="I260" i="20"/>
  <c r="I261" i="20" s="1"/>
  <c r="I288" i="20"/>
  <c r="I289" i="20" s="1"/>
  <c r="I290" i="20" s="1"/>
  <c r="I262" i="20" l="1"/>
  <c r="J262" i="20" s="1"/>
  <c r="G78" i="20"/>
  <c r="I78" i="20" s="1"/>
  <c r="I263" i="20" l="1"/>
  <c r="I265" i="20" s="1"/>
  <c r="I79" i="20"/>
  <c r="I80" i="20" s="1"/>
  <c r="I84" i="20" l="1"/>
  <c r="I81" i="20"/>
  <c r="I82" i="20" s="1"/>
  <c r="G68" i="20"/>
  <c r="G69" i="20"/>
  <c r="E47" i="20" l="1"/>
  <c r="G47" i="20" s="1"/>
  <c r="I47" i="20" s="1"/>
  <c r="I49" i="20" s="1"/>
  <c r="G38" i="20"/>
  <c r="G37" i="20"/>
  <c r="I7" i="20" l="1"/>
  <c r="G7" i="20" l="1"/>
  <c r="G169" i="20"/>
  <c r="E159" i="20" l="1"/>
  <c r="E160" i="20"/>
  <c r="E161" i="20"/>
  <c r="E162" i="20"/>
  <c r="E163" i="20"/>
  <c r="E164" i="20"/>
  <c r="E165" i="20"/>
  <c r="E166" i="20"/>
  <c r="E167" i="20"/>
  <c r="E168" i="20"/>
  <c r="E158" i="20"/>
  <c r="D158" i="20"/>
  <c r="I183" i="20" l="1"/>
  <c r="I158" i="20"/>
  <c r="G168" i="20"/>
  <c r="G166" i="20"/>
  <c r="G164" i="20"/>
  <c r="G162" i="20"/>
  <c r="G160" i="20"/>
  <c r="G167" i="20"/>
  <c r="G165" i="20"/>
  <c r="G163" i="20"/>
  <c r="G161" i="20"/>
  <c r="G159" i="20"/>
  <c r="I159" i="20" l="1"/>
  <c r="I160" i="20" s="1"/>
  <c r="I161" i="20" s="1"/>
  <c r="I162" i="20" s="1"/>
  <c r="I163" i="20" s="1"/>
  <c r="I164" i="20" s="1"/>
  <c r="I165" i="20" s="1"/>
  <c r="I166" i="20" s="1"/>
  <c r="I167" i="20" s="1"/>
  <c r="I168" i="20" s="1"/>
  <c r="I169" i="20" s="1"/>
  <c r="I170" i="20" s="1"/>
  <c r="I171" i="20" s="1"/>
  <c r="I172" i="20" s="1"/>
  <c r="I173" i="20" s="1"/>
  <c r="I174" i="20" s="1"/>
  <c r="I175" i="20" s="1"/>
  <c r="I176" i="20" s="1"/>
  <c r="I177" i="20" s="1"/>
  <c r="I178" i="20" s="1"/>
  <c r="I179" i="20" s="1"/>
  <c r="I180" i="20" s="1"/>
  <c r="I181" i="20" s="1"/>
  <c r="I182" i="20" s="1"/>
  <c r="I184" i="20" s="1"/>
  <c r="G19" i="20"/>
  <c r="E298" i="20" l="1"/>
  <c r="E299" i="20"/>
  <c r="G299" i="20" s="1"/>
  <c r="E300" i="20"/>
  <c r="G300" i="20" s="1"/>
  <c r="E297" i="20" l="1"/>
  <c r="E294" i="20"/>
  <c r="G298" i="20"/>
  <c r="G297" i="20" l="1"/>
  <c r="I297" i="20"/>
  <c r="I298" i="20" s="1"/>
  <c r="I299" i="20" s="1"/>
  <c r="I300" i="20" s="1"/>
  <c r="I301" i="20" s="1"/>
  <c r="N27" i="11"/>
  <c r="AR35" i="8" l="1"/>
  <c r="AB38" i="10"/>
  <c r="AG24" i="9"/>
  <c r="E152" i="19" l="1"/>
  <c r="G152" i="19" s="1"/>
  <c r="I152" i="19" s="1"/>
  <c r="G153" i="19"/>
  <c r="G154" i="19"/>
  <c r="I153" i="19" l="1"/>
  <c r="I154" i="19" s="1"/>
  <c r="I155" i="19" s="1"/>
  <c r="I156" i="19" s="1"/>
  <c r="I157" i="19" s="1"/>
  <c r="I158" i="19" s="1"/>
  <c r="AR27" i="8"/>
  <c r="G42" i="19" l="1"/>
  <c r="I42" i="19" s="1"/>
  <c r="G66" i="19" l="1"/>
  <c r="G65" i="19"/>
  <c r="G64" i="19"/>
  <c r="G63" i="19"/>
  <c r="I63" i="19" s="1"/>
  <c r="I64" i="19" l="1"/>
  <c r="I65" i="19" s="1"/>
  <c r="I66" i="19" s="1"/>
  <c r="G158" i="20"/>
  <c r="G117" i="20"/>
  <c r="I117" i="20" s="1"/>
  <c r="I118" i="20" s="1"/>
  <c r="I119" i="20" s="1"/>
  <c r="I122" i="20" s="1"/>
  <c r="G67" i="20"/>
  <c r="I36" i="20"/>
  <c r="I37" i="20" s="1"/>
  <c r="I38" i="20" s="1"/>
  <c r="G18" i="20"/>
  <c r="G17" i="20"/>
  <c r="D144" i="19"/>
  <c r="I143" i="19"/>
  <c r="G143" i="19"/>
  <c r="E142" i="19"/>
  <c r="I142" i="19" s="1"/>
  <c r="E141" i="19"/>
  <c r="I141" i="19" s="1"/>
  <c r="I131" i="19"/>
  <c r="G131" i="19"/>
  <c r="G130" i="19"/>
  <c r="I129" i="19"/>
  <c r="I93" i="19"/>
  <c r="G92" i="19"/>
  <c r="G75" i="19"/>
  <c r="G74" i="19"/>
  <c r="G72" i="19"/>
  <c r="G70" i="19"/>
  <c r="G48" i="19"/>
  <c r="G47" i="19"/>
  <c r="G45" i="19"/>
  <c r="G43" i="19"/>
  <c r="I43" i="19" s="1"/>
  <c r="G19" i="19"/>
  <c r="E8" i="19"/>
  <c r="E9" i="19"/>
  <c r="G11" i="19"/>
  <c r="G12" i="19"/>
  <c r="G13" i="19"/>
  <c r="G14" i="19"/>
  <c r="G15" i="19"/>
  <c r="G10" i="19"/>
  <c r="E7" i="19"/>
  <c r="G7" i="19" s="1"/>
  <c r="I7" i="19" s="1"/>
  <c r="G8" i="19" l="1"/>
  <c r="I8" i="19" s="1"/>
  <c r="I40" i="20"/>
  <c r="G9" i="19"/>
  <c r="G17" i="19"/>
  <c r="G16" i="19"/>
  <c r="E144" i="19"/>
  <c r="G116" i="20"/>
  <c r="G36" i="20"/>
  <c r="I67" i="20"/>
  <c r="I68" i="20" s="1"/>
  <c r="I69" i="20" s="1"/>
  <c r="I71" i="20" s="1"/>
  <c r="G15" i="20"/>
  <c r="G8" i="20"/>
  <c r="I8" i="20" s="1"/>
  <c r="G13" i="20"/>
  <c r="G9" i="20"/>
  <c r="G12" i="20"/>
  <c r="G14" i="20"/>
  <c r="G16" i="20"/>
  <c r="G142" i="19"/>
  <c r="I145" i="19"/>
  <c r="G141" i="19"/>
  <c r="G129" i="19"/>
  <c r="I130" i="19"/>
  <c r="I133" i="19" s="1"/>
  <c r="G67" i="19"/>
  <c r="I67" i="19" s="1"/>
  <c r="G68" i="19"/>
  <c r="G69" i="19"/>
  <c r="I92" i="19"/>
  <c r="I95" i="19" s="1"/>
  <c r="G44" i="19"/>
  <c r="I44" i="19" s="1"/>
  <c r="I45" i="19" s="1"/>
  <c r="G73" i="19"/>
  <c r="G71" i="19"/>
  <c r="G46" i="19"/>
  <c r="G18" i="19"/>
  <c r="I46" i="19" l="1"/>
  <c r="I47" i="19" s="1"/>
  <c r="I48" i="19" s="1"/>
  <c r="I49" i="19" s="1"/>
  <c r="I50" i="19" s="1"/>
  <c r="I51" i="19" s="1"/>
  <c r="I9" i="20"/>
  <c r="I10" i="20" s="1"/>
  <c r="I11" i="20" s="1"/>
  <c r="I12" i="20" s="1"/>
  <c r="I13" i="20" s="1"/>
  <c r="I14" i="20" s="1"/>
  <c r="I15" i="20" s="1"/>
  <c r="I16" i="20" s="1"/>
  <c r="I17" i="20" s="1"/>
  <c r="I18" i="20" s="1"/>
  <c r="I19" i="20" s="1"/>
  <c r="I20" i="20" s="1"/>
  <c r="I21" i="20" s="1"/>
  <c r="I22" i="20" s="1"/>
  <c r="I23" i="20" s="1"/>
  <c r="I28" i="20" s="1"/>
  <c r="I68" i="19"/>
  <c r="I69" i="19" s="1"/>
  <c r="I70" i="19" s="1"/>
  <c r="I71" i="19" s="1"/>
  <c r="I72" i="19" s="1"/>
  <c r="I73" i="19" s="1"/>
  <c r="I74" i="19" s="1"/>
  <c r="I75" i="19" s="1"/>
  <c r="I76" i="19" s="1"/>
  <c r="I77" i="19" s="1"/>
  <c r="I9" i="19"/>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3" i="19" s="1"/>
  <c r="Z9" i="10"/>
  <c r="I52" i="19" l="1"/>
  <c r="I78" i="19"/>
  <c r="I80" i="19" s="1"/>
  <c r="I81" i="19" s="1"/>
  <c r="I82" i="19" s="1"/>
  <c r="I83" i="19" s="1"/>
  <c r="I84" i="19" s="1"/>
  <c r="P127" i="12"/>
  <c r="P126" i="12"/>
  <c r="P125" i="12"/>
  <c r="Q124" i="12"/>
  <c r="Q123" i="12"/>
  <c r="I53" i="19" l="1"/>
  <c r="I55" i="19" s="1"/>
  <c r="P128" i="12"/>
  <c r="H22" i="11"/>
  <c r="F22" i="11"/>
  <c r="O73" i="12" l="1"/>
  <c r="O74" i="12"/>
  <c r="O75" i="12"/>
  <c r="O76" i="12"/>
  <c r="O79" i="12"/>
  <c r="O72" i="12"/>
  <c r="W75" i="12"/>
  <c r="W76" i="12"/>
  <c r="Y76" i="12" s="1"/>
  <c r="W77" i="12"/>
  <c r="Y77" i="12" s="1"/>
  <c r="W78" i="12"/>
  <c r="Y78" i="12" s="1"/>
  <c r="W79" i="12"/>
  <c r="W80" i="12"/>
  <c r="Y80" i="12" s="1"/>
  <c r="W81" i="12"/>
  <c r="Y81" i="12" s="1"/>
  <c r="W82" i="12"/>
  <c r="Y82" i="12" s="1"/>
  <c r="W83" i="12"/>
  <c r="Y83" i="12" s="1"/>
  <c r="W84" i="12"/>
  <c r="Y84" i="12" s="1"/>
  <c r="W85" i="12"/>
  <c r="Y85" i="12" s="1"/>
  <c r="W86" i="12"/>
  <c r="Y86" i="12" s="1"/>
  <c r="W87" i="12"/>
  <c r="Y87" i="12" s="1"/>
  <c r="W88" i="12"/>
  <c r="Y88" i="12" s="1"/>
  <c r="W89" i="12"/>
  <c r="Y89" i="12" s="1"/>
  <c r="W90" i="12"/>
  <c r="Y90" i="12" s="1"/>
  <c r="W74" i="12"/>
  <c r="Y73" i="12"/>
  <c r="Y74" i="12"/>
  <c r="Y75" i="12"/>
  <c r="Y79" i="12"/>
  <c r="Y72" i="12"/>
  <c r="Z92" i="12"/>
  <c r="V92" i="12"/>
  <c r="U92" i="12"/>
  <c r="AB72" i="12"/>
  <c r="W92" i="12" l="1"/>
  <c r="Y92" i="12"/>
  <c r="AB92" i="12" s="1"/>
  <c r="AB73" i="12"/>
  <c r="AB74" i="12" s="1"/>
  <c r="AB75" i="12" s="1"/>
  <c r="AB76" i="12" s="1"/>
  <c r="AB77" i="12" s="1"/>
  <c r="AB78" i="12" s="1"/>
  <c r="AB79" i="12" s="1"/>
  <c r="AB80" i="12" s="1"/>
  <c r="AB81" i="12" s="1"/>
  <c r="AB82" i="12" s="1"/>
  <c r="AB83" i="12" s="1"/>
  <c r="AB84" i="12" s="1"/>
  <c r="AB85" i="12" s="1"/>
  <c r="AB86" i="12" s="1"/>
  <c r="AB87" i="12" s="1"/>
  <c r="AB88" i="12" s="1"/>
  <c r="AB89" i="12" s="1"/>
  <c r="AB90" i="12" s="1"/>
  <c r="G63" i="12"/>
  <c r="L95" i="12"/>
  <c r="N95" i="12"/>
  <c r="P95" i="12"/>
  <c r="K95" i="12"/>
  <c r="M88" i="12"/>
  <c r="O88" i="12" s="1"/>
  <c r="M89" i="12"/>
  <c r="O89" i="12" s="1"/>
  <c r="M90" i="12"/>
  <c r="O90" i="12" s="1"/>
  <c r="M91" i="12"/>
  <c r="O91" i="12" s="1"/>
  <c r="M92" i="12"/>
  <c r="O92" i="12" s="1"/>
  <c r="M93" i="12"/>
  <c r="O93" i="12" s="1"/>
  <c r="M81" i="12"/>
  <c r="O81" i="12" s="1"/>
  <c r="M82" i="12"/>
  <c r="O82" i="12" s="1"/>
  <c r="M83" i="12"/>
  <c r="O83" i="12" s="1"/>
  <c r="M84" i="12"/>
  <c r="O84" i="12" s="1"/>
  <c r="M85" i="12"/>
  <c r="O85" i="12" s="1"/>
  <c r="M86" i="12"/>
  <c r="O86" i="12" s="1"/>
  <c r="M87" i="12"/>
  <c r="O87" i="12" s="1"/>
  <c r="M78" i="12"/>
  <c r="O78" i="12" s="1"/>
  <c r="M80" i="12"/>
  <c r="O80" i="12" s="1"/>
  <c r="M77" i="12"/>
  <c r="O77" i="12" s="1"/>
  <c r="O95" i="12" l="1"/>
  <c r="R95" i="12" s="1"/>
  <c r="M95" i="12"/>
  <c r="R72" i="12"/>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G43" i="12" l="1"/>
  <c r="G55" i="12"/>
  <c r="G69" i="12"/>
  <c r="G103" i="12"/>
  <c r="G26" i="12" l="1"/>
  <c r="H16" i="13" l="1"/>
  <c r="H15" i="13"/>
  <c r="H14" i="13"/>
  <c r="H13" i="13"/>
  <c r="H12" i="13"/>
  <c r="H11" i="13"/>
  <c r="H10" i="13"/>
  <c r="H9" i="13"/>
  <c r="H8" i="13"/>
  <c r="H7" i="13"/>
  <c r="H6" i="13"/>
  <c r="H5" i="13"/>
  <c r="H17" i="13" l="1"/>
  <c r="P5" i="12"/>
  <c r="P6" i="12" s="1"/>
  <c r="G275" i="12" l="1"/>
  <c r="G274" i="12"/>
  <c r="G266" i="12"/>
  <c r="G267" i="12" s="1"/>
  <c r="G257" i="12"/>
  <c r="G256" i="12"/>
  <c r="G255" i="12"/>
  <c r="G254" i="12"/>
  <c r="G258" i="12"/>
  <c r="G253" i="12"/>
  <c r="G252" i="12"/>
  <c r="G251" i="12"/>
  <c r="G250" i="12"/>
  <c r="G249" i="12"/>
  <c r="G248" i="12"/>
  <c r="G247" i="12"/>
  <c r="G239" i="12"/>
  <c r="G240" i="12" s="1"/>
  <c r="G231" i="12"/>
  <c r="G230" i="12"/>
  <c r="G222" i="12"/>
  <c r="G221" i="12"/>
  <c r="G220" i="12"/>
  <c r="G219" i="12"/>
  <c r="G218" i="12"/>
  <c r="G217" i="12"/>
  <c r="G216" i="12"/>
  <c r="G215" i="12"/>
  <c r="G214" i="12"/>
  <c r="G206" i="12"/>
  <c r="G205" i="12"/>
  <c r="G197" i="12"/>
  <c r="G196" i="12"/>
  <c r="G188" i="12"/>
  <c r="G187" i="12"/>
  <c r="G177" i="12"/>
  <c r="G179" i="12"/>
  <c r="G178" i="12"/>
  <c r="G169" i="12"/>
  <c r="G170" i="12" s="1"/>
  <c r="G161" i="12"/>
  <c r="G160" i="12"/>
  <c r="G152" i="12"/>
  <c r="G153" i="12" s="1"/>
  <c r="G145" i="12"/>
  <c r="G144" i="12"/>
  <c r="G136" i="12"/>
  <c r="G135" i="12"/>
  <c r="G134" i="12"/>
  <c r="G133" i="12"/>
  <c r="G125" i="12"/>
  <c r="G124" i="12"/>
  <c r="G123" i="12"/>
  <c r="G276" i="12" l="1"/>
  <c r="G189" i="12"/>
  <c r="G259" i="12"/>
  <c r="G137" i="12"/>
  <c r="G146" i="12"/>
  <c r="G180" i="12"/>
  <c r="G198" i="12"/>
  <c r="G232" i="12"/>
  <c r="G162" i="12"/>
  <c r="G223" i="12"/>
  <c r="G207" i="12"/>
  <c r="G126" i="12"/>
  <c r="G115" i="12"/>
  <c r="G114" i="12"/>
  <c r="G113" i="12"/>
  <c r="G112" i="12"/>
  <c r="G111" i="12"/>
  <c r="G102" i="12"/>
  <c r="G101" i="12"/>
  <c r="G100" i="12"/>
  <c r="G104" i="12" l="1"/>
  <c r="G116" i="12"/>
  <c r="G64" i="12"/>
  <c r="G68" i="12"/>
  <c r="G67" i="12"/>
  <c r="G66" i="12"/>
  <c r="G65" i="12"/>
  <c r="G54" i="12"/>
  <c r="G53" i="12"/>
  <c r="G52" i="12"/>
  <c r="G51" i="12"/>
  <c r="G35" i="12"/>
  <c r="G36" i="12"/>
  <c r="G37" i="12"/>
  <c r="G38" i="12"/>
  <c r="G34" i="12"/>
  <c r="G42" i="12"/>
  <c r="G41" i="12"/>
  <c r="G40" i="12"/>
  <c r="G39" i="12"/>
  <c r="G25" i="12"/>
  <c r="G24" i="12"/>
  <c r="G23" i="12"/>
  <c r="G22" i="12"/>
  <c r="G13" i="12"/>
  <c r="G6" i="12"/>
  <c r="G5" i="12"/>
  <c r="G14" i="12"/>
  <c r="G70" i="12" l="1"/>
  <c r="G44" i="12"/>
  <c r="G56" i="12"/>
  <c r="G27" i="12"/>
  <c r="G7" i="12"/>
  <c r="G15" i="12"/>
  <c r="AN5" i="8"/>
  <c r="V9" i="10"/>
  <c r="X9" i="10"/>
  <c r="K40" i="4" l="1"/>
  <c r="M40" i="4" s="1"/>
  <c r="N40" i="4" s="1"/>
  <c r="K41" i="4"/>
  <c r="M41" i="4" s="1"/>
  <c r="N41" i="4" s="1"/>
  <c r="K42" i="4"/>
  <c r="M42" i="4" s="1"/>
  <c r="N42" i="4" s="1"/>
  <c r="K43" i="4"/>
  <c r="M43" i="4" s="1"/>
  <c r="N43" i="4" s="1"/>
  <c r="K44" i="4"/>
  <c r="M44" i="4" s="1"/>
  <c r="N44" i="4" s="1"/>
  <c r="K39" i="4"/>
  <c r="M39" i="4" s="1"/>
  <c r="N39" i="4" s="1"/>
  <c r="N46" i="4" l="1"/>
  <c r="S546" i="4"/>
  <c r="W538" i="4"/>
  <c r="S548" i="4"/>
  <c r="V548" i="4" s="1"/>
  <c r="S547" i="4"/>
  <c r="V547" i="4" s="1"/>
  <c r="V549" i="4" l="1"/>
  <c r="S537" i="4"/>
  <c r="S539" i="4" s="1"/>
  <c r="S403" i="4"/>
  <c r="S402" i="4"/>
  <c r="V402" i="4"/>
  <c r="S525" i="4" l="1"/>
  <c r="V525" i="4" s="1"/>
  <c r="S526" i="4"/>
  <c r="S527" i="4"/>
  <c r="S528" i="4"/>
  <c r="S529" i="4"/>
  <c r="V526" i="4"/>
  <c r="V527" i="4"/>
  <c r="V528" i="4"/>
  <c r="V529" i="4"/>
  <c r="S513" i="4"/>
  <c r="V513" i="4" s="1"/>
  <c r="S512" i="4"/>
  <c r="V512" i="4" s="1"/>
  <c r="S511" i="4"/>
  <c r="V511" i="4" s="1"/>
  <c r="S510" i="4"/>
  <c r="V510" i="4" s="1"/>
  <c r="S501" i="4"/>
  <c r="V501" i="4" s="1"/>
  <c r="S500" i="4"/>
  <c r="V500" i="4" s="1"/>
  <c r="V491" i="4"/>
  <c r="V489" i="4"/>
  <c r="V490" i="4"/>
  <c r="S480" i="4"/>
  <c r="V480" i="4" s="1"/>
  <c r="S472" i="4"/>
  <c r="V472" i="4" s="1"/>
  <c r="S471" i="4"/>
  <c r="V471" i="4" s="1"/>
  <c r="S470" i="4"/>
  <c r="V470" i="4" s="1"/>
  <c r="S469" i="4"/>
  <c r="V469" i="4" s="1"/>
  <c r="S468" i="4"/>
  <c r="V468" i="4" s="1"/>
  <c r="S467" i="4"/>
  <c r="V467" i="4" s="1"/>
  <c r="S458" i="4"/>
  <c r="V458" i="4" s="1"/>
  <c r="S457" i="4"/>
  <c r="V457" i="4" s="1"/>
  <c r="Q451" i="4"/>
  <c r="S447" i="4"/>
  <c r="V447" i="4" s="1"/>
  <c r="S446" i="4"/>
  <c r="V446" i="4" s="1"/>
  <c r="S445" i="4"/>
  <c r="V445" i="4" s="1"/>
  <c r="S444" i="4"/>
  <c r="V444" i="4" s="1"/>
  <c r="S443" i="4"/>
  <c r="V443" i="4" s="1"/>
  <c r="S434" i="4"/>
  <c r="V434" i="4" s="1"/>
  <c r="S435" i="4"/>
  <c r="V435" i="4" s="1"/>
  <c r="S436" i="4"/>
  <c r="V436" i="4" s="1"/>
  <c r="S433" i="4"/>
  <c r="V433" i="4" s="1"/>
  <c r="S432" i="4"/>
  <c r="V432" i="4" s="1"/>
  <c r="S431" i="4"/>
  <c r="V431" i="4" s="1"/>
  <c r="S430" i="4"/>
  <c r="V430" i="4" s="1"/>
  <c r="S429" i="4"/>
  <c r="V429" i="4" s="1"/>
  <c r="V448" i="4" l="1"/>
  <c r="V459" i="4"/>
  <c r="V530" i="4"/>
  <c r="V473" i="4"/>
  <c r="V514" i="4"/>
  <c r="V502" i="4"/>
  <c r="V492" i="4"/>
  <c r="V481" i="4"/>
  <c r="V437" i="4"/>
  <c r="N418" i="4" l="1"/>
  <c r="N451" i="4"/>
  <c r="N452" i="4"/>
  <c r="K450" i="4"/>
  <c r="N450" i="4" s="1"/>
  <c r="X17" i="8" l="1"/>
  <c r="X37" i="8"/>
  <c r="AO53" i="1"/>
  <c r="AM53" i="1"/>
  <c r="AM30" i="1"/>
  <c r="Z17" i="8"/>
  <c r="N461" i="4"/>
  <c r="K460" i="4"/>
  <c r="N460" i="4" s="1"/>
  <c r="N453" i="4"/>
  <c r="K441" i="4"/>
  <c r="N441" i="4" s="1"/>
  <c r="K438" i="4"/>
  <c r="N438" i="4" s="1"/>
  <c r="K437" i="4"/>
  <c r="N437" i="4" s="1"/>
  <c r="K436" i="4"/>
  <c r="N436" i="4" s="1"/>
  <c r="K435" i="4"/>
  <c r="N435" i="4" s="1"/>
  <c r="K434" i="4"/>
  <c r="N434" i="4" s="1"/>
  <c r="K427" i="4"/>
  <c r="N427" i="4" s="1"/>
  <c r="K426" i="4"/>
  <c r="N426" i="4" s="1"/>
  <c r="N415" i="4"/>
  <c r="N414" i="4"/>
  <c r="N417" i="4"/>
  <c r="N416" i="4"/>
  <c r="N462" i="4" l="1"/>
  <c r="N420" i="4"/>
  <c r="N442" i="4"/>
  <c r="N428" i="4"/>
  <c r="K405" i="4"/>
  <c r="N405" i="4" s="1"/>
  <c r="K404" i="4"/>
  <c r="N404" i="4" s="1"/>
  <c r="K403" i="4"/>
  <c r="N403" i="4" s="1"/>
  <c r="K402" i="4"/>
  <c r="N402" i="4" s="1"/>
  <c r="K393" i="4"/>
  <c r="N393" i="4" s="1"/>
  <c r="K394" i="4"/>
  <c r="N394" i="4" s="1"/>
  <c r="V403" i="4"/>
  <c r="S401" i="4"/>
  <c r="V401" i="4" s="1"/>
  <c r="S400" i="4"/>
  <c r="V400" i="4" s="1"/>
  <c r="K392" i="4"/>
  <c r="N392" i="4" s="1"/>
  <c r="K395" i="4"/>
  <c r="N395" i="4" s="1"/>
  <c r="N406" i="4" l="1"/>
  <c r="V404" i="4"/>
  <c r="N396" i="4"/>
  <c r="Q37" i="8" l="1"/>
  <c r="AF30" i="1" l="1"/>
  <c r="Q17" i="8"/>
  <c r="AT32" i="2"/>
  <c r="AF53" i="1" l="1"/>
  <c r="K371" i="4"/>
  <c r="M371" i="4" s="1"/>
  <c r="N371" i="4" s="1"/>
  <c r="K372" i="4"/>
  <c r="M372" i="4" s="1"/>
  <c r="N372" i="4" s="1"/>
  <c r="K382" i="4"/>
  <c r="M382" i="4" s="1"/>
  <c r="N382" i="4" s="1"/>
  <c r="N383" i="4"/>
  <c r="K374" i="4"/>
  <c r="M374" i="4" s="1"/>
  <c r="N374" i="4" s="1"/>
  <c r="K373" i="4"/>
  <c r="M373" i="4" s="1"/>
  <c r="N373" i="4" s="1"/>
  <c r="K363" i="4"/>
  <c r="M363" i="4" s="1"/>
  <c r="N363" i="4" s="1"/>
  <c r="N365" i="4" s="1"/>
  <c r="K354" i="4"/>
  <c r="M354" i="4" s="1"/>
  <c r="N354" i="4" s="1"/>
  <c r="N356" i="4" s="1"/>
  <c r="K346" i="4"/>
  <c r="M346" i="4" s="1"/>
  <c r="N346" i="4" s="1"/>
  <c r="K334" i="4"/>
  <c r="M334" i="4" s="1"/>
  <c r="N385" i="4" l="1"/>
  <c r="N375" i="4"/>
  <c r="N348" i="4"/>
  <c r="S313" i="4"/>
  <c r="U313" i="4" s="1"/>
  <c r="V313" i="4" s="1"/>
  <c r="M335" i="4"/>
  <c r="N335" i="4" s="1"/>
  <c r="N334" i="4"/>
  <c r="K320" i="4"/>
  <c r="M320" i="4" s="1"/>
  <c r="N320" i="4" s="1"/>
  <c r="K321" i="4"/>
  <c r="K322" i="4"/>
  <c r="M322" i="4" s="1"/>
  <c r="N322" i="4" s="1"/>
  <c r="K323" i="4"/>
  <c r="M323" i="4" s="1"/>
  <c r="N323" i="4" s="1"/>
  <c r="K324" i="4"/>
  <c r="M324" i="4" s="1"/>
  <c r="N324" i="4" s="1"/>
  <c r="M321" i="4"/>
  <c r="N321" i="4" s="1"/>
  <c r="M325" i="4"/>
  <c r="N325" i="4" s="1"/>
  <c r="N326" i="4" l="1"/>
  <c r="N336" i="4"/>
  <c r="O17" i="8"/>
  <c r="M338" i="4" l="1"/>
  <c r="M339" i="4" s="1"/>
  <c r="AD53" i="1"/>
  <c r="O37" i="8"/>
  <c r="AR32" i="2" l="1"/>
  <c r="M17" i="8"/>
  <c r="AD30" i="1" l="1"/>
  <c r="M37" i="8"/>
  <c r="AB30" i="1"/>
  <c r="Z30" i="1"/>
  <c r="AB53" i="1"/>
  <c r="AP32" i="2"/>
  <c r="C322" i="4" l="1"/>
  <c r="E322" i="4" s="1"/>
  <c r="F322" i="4" s="1"/>
  <c r="C323" i="4"/>
  <c r="E323" i="4" s="1"/>
  <c r="F323" i="4" s="1"/>
  <c r="C321" i="4"/>
  <c r="E321" i="4" s="1"/>
  <c r="F321" i="4" l="1"/>
  <c r="E326" i="4"/>
  <c r="F326" i="4"/>
  <c r="C305" i="4"/>
  <c r="E305" i="4" s="1"/>
  <c r="F305" i="4" s="1"/>
  <c r="F308" i="4" s="1"/>
  <c r="C304" i="4"/>
  <c r="E304" i="4" s="1"/>
  <c r="F304" i="4" s="1"/>
  <c r="C303" i="4"/>
  <c r="E303" i="4" s="1"/>
  <c r="F303" i="4" s="1"/>
  <c r="C159" i="4"/>
  <c r="E159" i="4" s="1"/>
  <c r="F159" i="4" s="1"/>
  <c r="C160" i="4"/>
  <c r="E160" i="4" s="1"/>
  <c r="F160" i="4" s="1"/>
  <c r="C158" i="4"/>
  <c r="K310" i="4"/>
  <c r="M311" i="4" l="1"/>
  <c r="N311" i="4" s="1"/>
  <c r="M310" i="4"/>
  <c r="N310" i="4" s="1"/>
  <c r="M28" i="4"/>
  <c r="K27" i="4"/>
  <c r="M27" i="4" s="1"/>
  <c r="N27" i="4" s="1"/>
  <c r="N28" i="4"/>
  <c r="K26" i="4"/>
  <c r="M26" i="4" s="1"/>
  <c r="N26" i="4" s="1"/>
  <c r="N313" i="4" l="1"/>
  <c r="K134" i="4"/>
  <c r="K145" i="4"/>
  <c r="M145" i="4" s="1"/>
  <c r="K37" i="8"/>
  <c r="Z53" i="1"/>
  <c r="AN32" i="2"/>
  <c r="X53" i="1"/>
  <c r="X30" i="1"/>
  <c r="AL32" i="2"/>
  <c r="I17" i="8"/>
  <c r="P27" i="4"/>
  <c r="I171" i="4"/>
  <c r="C171" i="4"/>
  <c r="E171" i="4" s="1"/>
  <c r="F171" i="4" s="1"/>
  <c r="K9" i="4"/>
  <c r="M9" i="4" s="1"/>
  <c r="N9" i="4" s="1"/>
  <c r="K10" i="4"/>
  <c r="M10" i="4" s="1"/>
  <c r="N10" i="4" s="1"/>
  <c r="M11" i="4"/>
  <c r="N11" i="4" s="1"/>
  <c r="N12" i="4"/>
  <c r="N13" i="4"/>
  <c r="N14" i="4"/>
  <c r="N15" i="4"/>
  <c r="C93" i="4"/>
  <c r="E93" i="4" s="1"/>
  <c r="F93" i="4" s="1"/>
  <c r="C89" i="4"/>
  <c r="E89" i="4" s="1"/>
  <c r="F89" i="4" s="1"/>
  <c r="C91" i="4"/>
  <c r="E91" i="4" s="1"/>
  <c r="F91" i="4" s="1"/>
  <c r="C92" i="4"/>
  <c r="E92" i="4" s="1"/>
  <c r="F92" i="4" s="1"/>
  <c r="C169" i="4"/>
  <c r="C170" i="4"/>
  <c r="E170" i="4" s="1"/>
  <c r="F170" i="4" s="1"/>
  <c r="K11" i="8"/>
  <c r="K17" i="8" s="1"/>
  <c r="N57" i="1"/>
  <c r="K155" i="4"/>
  <c r="M155" i="4" s="1"/>
  <c r="N155" i="4" s="1"/>
  <c r="M156" i="4"/>
  <c r="N156" i="4" s="1"/>
  <c r="K133" i="4"/>
  <c r="M133" i="4" s="1"/>
  <c r="N133" i="4" s="1"/>
  <c r="M134" i="4"/>
  <c r="N134" i="4" s="1"/>
  <c r="K121" i="4"/>
  <c r="M121" i="4" s="1"/>
  <c r="N121" i="4" s="1"/>
  <c r="M122" i="4"/>
  <c r="N122" i="4" s="1"/>
  <c r="AJ32" i="2"/>
  <c r="G37" i="8"/>
  <c r="U53" i="1"/>
  <c r="G17" i="8"/>
  <c r="U30" i="1"/>
  <c r="I252" i="4"/>
  <c r="I245" i="4"/>
  <c r="I246" i="4" s="1"/>
  <c r="F247" i="4"/>
  <c r="F248" i="4"/>
  <c r="F249" i="4"/>
  <c r="F250" i="4"/>
  <c r="F251" i="4"/>
  <c r="C77" i="4"/>
  <c r="E77" i="4" s="1"/>
  <c r="F77" i="4" s="1"/>
  <c r="C79" i="4"/>
  <c r="E79" i="4" s="1"/>
  <c r="F79" i="4" s="1"/>
  <c r="F80" i="4"/>
  <c r="K8" i="4"/>
  <c r="M8" i="4" s="1"/>
  <c r="N8" i="4" s="1"/>
  <c r="R30" i="1"/>
  <c r="AH32" i="2"/>
  <c r="R53" i="1"/>
  <c r="AQ29" i="3"/>
  <c r="C235" i="4"/>
  <c r="E235" i="4" s="1"/>
  <c r="F235" i="4" s="1"/>
  <c r="C237" i="4"/>
  <c r="E237" i="4" s="1"/>
  <c r="F237" i="4" s="1"/>
  <c r="C238" i="4"/>
  <c r="E238" i="4" s="1"/>
  <c r="F238" i="4" s="1"/>
  <c r="C224" i="4"/>
  <c r="E224" i="4" s="1"/>
  <c r="F224" i="4" s="1"/>
  <c r="C226" i="4"/>
  <c r="E226" i="4" s="1"/>
  <c r="F226" i="4" s="1"/>
  <c r="C213" i="4"/>
  <c r="E213" i="4" s="1"/>
  <c r="F213" i="4" s="1"/>
  <c r="C215" i="4"/>
  <c r="E215" i="4" s="1"/>
  <c r="F215" i="4" s="1"/>
  <c r="C216" i="4"/>
  <c r="E216" i="4" s="1"/>
  <c r="F216" i="4" s="1"/>
  <c r="C203" i="4"/>
  <c r="E203" i="4" s="1"/>
  <c r="F203" i="4" s="1"/>
  <c r="C204" i="4"/>
  <c r="E204" i="4" s="1"/>
  <c r="F204" i="4" s="1"/>
  <c r="C194" i="4"/>
  <c r="E194" i="4" s="1"/>
  <c r="F194" i="4" s="1"/>
  <c r="C195" i="4"/>
  <c r="E195" i="4" s="1"/>
  <c r="F195" i="4" s="1"/>
  <c r="C182" i="4"/>
  <c r="E182" i="4" s="1"/>
  <c r="F182" i="4" s="1"/>
  <c r="C184" i="4"/>
  <c r="E184" i="4" s="1"/>
  <c r="F184" i="4" s="1"/>
  <c r="C185" i="4"/>
  <c r="E185" i="4" s="1"/>
  <c r="F185" i="4" s="1"/>
  <c r="E158" i="4"/>
  <c r="F158" i="4" s="1"/>
  <c r="E37" i="8"/>
  <c r="E17" i="8"/>
  <c r="C147" i="4"/>
  <c r="E147" i="4" s="1"/>
  <c r="F147" i="4" s="1"/>
  <c r="C148" i="4"/>
  <c r="E148" i="4" s="1"/>
  <c r="F148" i="4" s="1"/>
  <c r="C149" i="4"/>
  <c r="E149" i="4" s="1"/>
  <c r="F149" i="4" s="1"/>
  <c r="C51" i="4"/>
  <c r="E51" i="4" s="1"/>
  <c r="F51" i="4" s="1"/>
  <c r="C104" i="4"/>
  <c r="E104" i="4" s="1"/>
  <c r="F104" i="4" s="1"/>
  <c r="P53" i="1"/>
  <c r="AM29" i="3"/>
  <c r="N30" i="1"/>
  <c r="AE32" i="2"/>
  <c r="AO29" i="3"/>
  <c r="P30" i="1"/>
  <c r="C135" i="4"/>
  <c r="E135" i="4" s="1"/>
  <c r="F135" i="4" s="1"/>
  <c r="C136" i="4"/>
  <c r="E136" i="4" s="1"/>
  <c r="F136" i="4" s="1"/>
  <c r="C134" i="4"/>
  <c r="E134" i="4" s="1"/>
  <c r="F134" i="4" s="1"/>
  <c r="N53" i="1"/>
  <c r="C124" i="4"/>
  <c r="E124" i="4" s="1"/>
  <c r="F124" i="4" s="1"/>
  <c r="F126" i="4" s="1"/>
  <c r="AC21" i="2"/>
  <c r="AC32" i="2" s="1"/>
  <c r="L30" i="1"/>
  <c r="AA32" i="2"/>
  <c r="Y32" i="2"/>
  <c r="Y34" i="2" s="1"/>
  <c r="AK29" i="3"/>
  <c r="AI29" i="3"/>
  <c r="C38" i="4"/>
  <c r="E38" i="4" s="1"/>
  <c r="F38" i="4" s="1"/>
  <c r="C39" i="4"/>
  <c r="E39" i="4" s="1"/>
  <c r="F39" i="4" s="1"/>
  <c r="C40" i="4"/>
  <c r="E40" i="4" s="1"/>
  <c r="F40" i="4" s="1"/>
  <c r="H30" i="1"/>
  <c r="H32" i="1" s="1"/>
  <c r="L53" i="1"/>
  <c r="F112" i="4"/>
  <c r="C113" i="4"/>
  <c r="E113" i="4" s="1"/>
  <c r="C114" i="4"/>
  <c r="E114" i="4" s="1"/>
  <c r="F114" i="4" s="1"/>
  <c r="D116" i="4"/>
  <c r="C112" i="4"/>
  <c r="B116" i="4"/>
  <c r="C101" i="4"/>
  <c r="E101" i="4" s="1"/>
  <c r="C102" i="4"/>
  <c r="E102" i="4" s="1"/>
  <c r="F102" i="4" s="1"/>
  <c r="D106" i="4"/>
  <c r="B106" i="4"/>
  <c r="C67" i="4"/>
  <c r="E67" i="4" s="1"/>
  <c r="F67" i="4" s="1"/>
  <c r="C68" i="4"/>
  <c r="E68" i="4" s="1"/>
  <c r="F68" i="4" s="1"/>
  <c r="C59" i="4"/>
  <c r="E59" i="4" s="1"/>
  <c r="F59" i="4" s="1"/>
  <c r="F60" i="4" s="1"/>
  <c r="C49" i="4"/>
  <c r="E49" i="4" s="1"/>
  <c r="F49" i="4" s="1"/>
  <c r="F52" i="4" s="1"/>
  <c r="F24" i="4"/>
  <c r="C25" i="4"/>
  <c r="E25" i="4" s="1"/>
  <c r="C29" i="4"/>
  <c r="E29" i="4" s="1"/>
  <c r="F29" i="4" s="1"/>
  <c r="D31" i="4"/>
  <c r="C24" i="4"/>
  <c r="B31" i="4"/>
  <c r="K106" i="4"/>
  <c r="M106" i="4" s="1"/>
  <c r="N106" i="4" s="1"/>
  <c r="M107" i="4"/>
  <c r="N107" i="4" s="1"/>
  <c r="K92" i="4"/>
  <c r="M92" i="4" s="1"/>
  <c r="N92" i="4" s="1"/>
  <c r="M93" i="4"/>
  <c r="N93" i="4" s="1"/>
  <c r="K78" i="4"/>
  <c r="M78" i="4" s="1"/>
  <c r="N78" i="4" s="1"/>
  <c r="M79" i="4"/>
  <c r="N79" i="4" s="1"/>
  <c r="K66" i="4"/>
  <c r="M66" i="4" s="1"/>
  <c r="N66" i="4" s="1"/>
  <c r="M67" i="4"/>
  <c r="N67" i="4" s="1"/>
  <c r="K56" i="4"/>
  <c r="M56" i="4" s="1"/>
  <c r="N56" i="4" s="1"/>
  <c r="M57" i="4"/>
  <c r="N57" i="4" s="1"/>
  <c r="C8" i="4"/>
  <c r="F9" i="4"/>
  <c r="C11" i="4"/>
  <c r="E11" i="4" s="1"/>
  <c r="F11" i="4" s="1"/>
  <c r="C13" i="4"/>
  <c r="E13" i="4" s="1"/>
  <c r="C14" i="4"/>
  <c r="E14" i="4" s="1"/>
  <c r="F14" i="4" s="1"/>
  <c r="C15" i="4"/>
  <c r="E15" i="4" s="1"/>
  <c r="F15" i="4" s="1"/>
  <c r="C16" i="4"/>
  <c r="E16" i="4" s="1"/>
  <c r="F16" i="4" s="1"/>
  <c r="D18" i="4"/>
  <c r="C9" i="4"/>
  <c r="B18" i="4"/>
  <c r="W32" i="2"/>
  <c r="W34" i="2" s="1"/>
  <c r="U32" i="2"/>
  <c r="P31" i="2"/>
  <c r="N31" i="2"/>
  <c r="L31" i="2"/>
  <c r="J31" i="2"/>
  <c r="H29" i="2"/>
  <c r="H31" i="2"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G29" i="3"/>
  <c r="AG31" i="3" s="1"/>
  <c r="AE29" i="3"/>
  <c r="G29" i="3"/>
  <c r="I29" i="3"/>
  <c r="K29" i="3"/>
  <c r="M29" i="3"/>
  <c r="O29" i="3"/>
  <c r="Q29" i="3"/>
  <c r="A20" i="3"/>
  <c r="A21" i="3" s="1"/>
  <c r="A22" i="3" s="1"/>
  <c r="A23" i="3" s="1"/>
  <c r="A24" i="3" s="1"/>
  <c r="A25" i="3" s="1"/>
  <c r="A26" i="3" s="1"/>
  <c r="A27" i="3" s="1"/>
  <c r="A14" i="3"/>
  <c r="A15" i="3" s="1"/>
  <c r="A16" i="3" s="1"/>
  <c r="A8" i="3"/>
  <c r="A9" i="3" s="1"/>
  <c r="A10" i="3" s="1"/>
  <c r="A11" i="3" s="1"/>
  <c r="J53" i="1"/>
  <c r="J55" i="1" s="1"/>
  <c r="H53" i="1"/>
  <c r="H55" i="1" s="1"/>
  <c r="J30" i="1"/>
  <c r="J32" i="1" s="1"/>
  <c r="D33" i="1"/>
  <c r="F30" i="1"/>
  <c r="F32" i="1" s="1"/>
  <c r="F53" i="1"/>
  <c r="F55" i="1" s="1"/>
  <c r="E8" i="4"/>
  <c r="F8" i="4" s="1"/>
  <c r="Q30" i="3" l="1"/>
  <c r="F227" i="4"/>
  <c r="E169" i="4"/>
  <c r="F169" i="4" s="1"/>
  <c r="F174" i="4" s="1"/>
  <c r="C31" i="4"/>
  <c r="C106" i="4"/>
  <c r="N69" i="4"/>
  <c r="F162" i="4"/>
  <c r="N138" i="4"/>
  <c r="N29" i="4"/>
  <c r="N111" i="4"/>
  <c r="F70" i="4"/>
  <c r="C116" i="4"/>
  <c r="F138" i="4"/>
  <c r="F101" i="4"/>
  <c r="E106" i="4"/>
  <c r="N59" i="4"/>
  <c r="N81" i="4"/>
  <c r="N95" i="4"/>
  <c r="F94" i="4"/>
  <c r="F253" i="4"/>
  <c r="N126" i="4"/>
  <c r="N160" i="4"/>
  <c r="N145" i="4"/>
  <c r="N147" i="4" s="1"/>
  <c r="E31" i="4"/>
  <c r="F25" i="4"/>
  <c r="F31" i="4" s="1"/>
  <c r="F113" i="4"/>
  <c r="F116" i="4" s="1"/>
  <c r="E116" i="4"/>
  <c r="F106" i="4"/>
  <c r="F42" i="4"/>
  <c r="F151" i="4"/>
  <c r="F196" i="4"/>
  <c r="N17" i="4"/>
  <c r="F13" i="4"/>
  <c r="F18" i="4" s="1"/>
  <c r="E18" i="4"/>
  <c r="F186" i="4"/>
  <c r="F205" i="4"/>
  <c r="F217" i="4"/>
  <c r="F239" i="4"/>
  <c r="F82" i="4"/>
  <c r="C18" i="4"/>
  <c r="I37" i="8"/>
</calcChain>
</file>

<file path=xl/comments1.xml><?xml version="1.0" encoding="utf-8"?>
<comments xmlns="http://schemas.openxmlformats.org/spreadsheetml/2006/main">
  <authors>
    <author xml:space="preserve">Camara de la Construccuion </author>
    <author>Usuario</author>
    <author>cmic</author>
    <author>contabilidad</author>
  </authors>
  <commentList>
    <comment ref="J1" authorId="0">
      <text>
        <r>
          <rPr>
            <sz val="8"/>
            <color indexed="81"/>
            <rFont val="Tahoma"/>
            <family val="2"/>
          </rPr>
          <t>M. en A. Ing. José Antonio Martínez Rul.</t>
        </r>
      </text>
    </comment>
    <comment ref="L1" authorId="0">
      <text>
        <r>
          <rPr>
            <sz val="8"/>
            <color indexed="81"/>
            <rFont val="Tahoma"/>
            <family val="2"/>
          </rPr>
          <t>Ing. Héctor Javier Morales Ramírez.</t>
        </r>
      </text>
    </comment>
    <comment ref="N1" authorId="0">
      <text>
        <r>
          <rPr>
            <sz val="8"/>
            <color indexed="81"/>
            <rFont val="Tahoma"/>
            <family val="2"/>
          </rPr>
          <t>ITC</t>
        </r>
      </text>
    </comment>
    <comment ref="P1" authorId="0">
      <text>
        <r>
          <rPr>
            <sz val="8"/>
            <color indexed="81"/>
            <rFont val="Tahoma"/>
            <family val="2"/>
          </rPr>
          <t>ITC</t>
        </r>
      </text>
    </comment>
    <comment ref="R1" authorId="0">
      <text>
        <r>
          <rPr>
            <sz val="8"/>
            <color indexed="81"/>
            <rFont val="Tahoma"/>
            <family val="2"/>
          </rPr>
          <t>Dr. Sergio Antonio Silva Muñoz.</t>
        </r>
      </text>
    </comment>
    <comment ref="AA1" authorId="0">
      <text>
        <r>
          <rPr>
            <sz val="8"/>
            <color indexed="81"/>
            <rFont val="Tahoma"/>
            <family val="2"/>
          </rPr>
          <t>ITC</t>
        </r>
      </text>
    </comment>
    <comment ref="H5" authorId="1">
      <text>
        <r>
          <rPr>
            <b/>
            <sz val="8"/>
            <color indexed="81"/>
            <rFont val="Tahoma"/>
            <family val="2"/>
          </rPr>
          <t>DEPOSITO AL ITC 15 DE AGOSTO. PAGO ESTA CANTIDAD X RECARGOS</t>
        </r>
        <r>
          <rPr>
            <sz val="8"/>
            <color indexed="81"/>
            <rFont val="Tahoma"/>
            <family val="2"/>
          </rPr>
          <t xml:space="preserve">
</t>
        </r>
      </text>
    </comment>
    <comment ref="J5" authorId="1">
      <text>
        <r>
          <rPr>
            <b/>
            <sz val="8"/>
            <color indexed="81"/>
            <rFont val="Tahoma"/>
            <family val="2"/>
          </rPr>
          <t>DEPOSITO AL ITC 15 DE AGOSTO. PAGO ESTA CANTIDAD X RECARGOS</t>
        </r>
        <r>
          <rPr>
            <sz val="8"/>
            <color indexed="81"/>
            <rFont val="Tahoma"/>
            <family val="2"/>
          </rPr>
          <t xml:space="preserve">
</t>
        </r>
      </text>
    </comment>
    <comment ref="L5" authorId="1">
      <text>
        <r>
          <rPr>
            <b/>
            <sz val="8"/>
            <color indexed="81"/>
            <rFont val="Tahoma"/>
            <family val="2"/>
          </rPr>
          <t>DEPOSITO AL ITC 15 DE AGOSTO. PAGO ESTA CANTIDAD X RECARGOS</t>
        </r>
        <r>
          <rPr>
            <sz val="8"/>
            <color indexed="81"/>
            <rFont val="Tahoma"/>
            <family val="2"/>
          </rPr>
          <t xml:space="preserve">
</t>
        </r>
      </text>
    </comment>
    <comment ref="N5" authorId="1">
      <text>
        <r>
          <rPr>
            <b/>
            <sz val="8"/>
            <color indexed="81"/>
            <rFont val="Tahoma"/>
            <family val="2"/>
          </rPr>
          <t>DEPOSITO AL ITC 15 DE AGOSTO. PAGO ESTA CANTIDAD X RECARGOS</t>
        </r>
        <r>
          <rPr>
            <sz val="8"/>
            <color indexed="81"/>
            <rFont val="Tahoma"/>
            <family val="2"/>
          </rPr>
          <t xml:space="preserve">
</t>
        </r>
      </text>
    </comment>
    <comment ref="P5" authorId="1">
      <text>
        <r>
          <rPr>
            <b/>
            <sz val="8"/>
            <color indexed="81"/>
            <rFont val="Tahoma"/>
            <family val="2"/>
          </rPr>
          <t>DEPOSITO AL ITC 15 DE AGOSTO. PAGO ESTA CANTIDAD X RECARGOS</t>
        </r>
        <r>
          <rPr>
            <sz val="8"/>
            <color indexed="81"/>
            <rFont val="Tahoma"/>
            <family val="2"/>
          </rPr>
          <t xml:space="preserve">
</t>
        </r>
      </text>
    </comment>
    <comment ref="H6" authorId="2">
      <text>
        <r>
          <rPr>
            <b/>
            <sz val="8"/>
            <color indexed="81"/>
            <rFont val="Tahoma"/>
            <family val="2"/>
          </rPr>
          <t>cmic:</t>
        </r>
        <r>
          <rPr>
            <sz val="8"/>
            <color indexed="81"/>
            <rFont val="Tahoma"/>
            <family val="2"/>
          </rPr>
          <t xml:space="preserve">
DEPOSITO AL ITC 01 DE MARZO</t>
        </r>
      </text>
    </comment>
    <comment ref="J6" authorId="2">
      <text>
        <r>
          <rPr>
            <b/>
            <sz val="8"/>
            <color indexed="81"/>
            <rFont val="Tahoma"/>
            <family val="2"/>
          </rPr>
          <t>cmic:</t>
        </r>
        <r>
          <rPr>
            <sz val="8"/>
            <color indexed="81"/>
            <rFont val="Tahoma"/>
            <family val="2"/>
          </rPr>
          <t xml:space="preserve">
DEPOSITO AL ITC 01 DE MARZO</t>
        </r>
      </text>
    </comment>
    <comment ref="L6" authorId="1">
      <text>
        <r>
          <rPr>
            <b/>
            <sz val="8"/>
            <color indexed="81"/>
            <rFont val="Tahoma"/>
            <family val="2"/>
          </rPr>
          <t>DEPOSITO AL ITC 15 ABRIL 2011</t>
        </r>
        <r>
          <rPr>
            <sz val="8"/>
            <color indexed="81"/>
            <rFont val="Tahoma"/>
            <family val="2"/>
          </rPr>
          <t xml:space="preserve">
</t>
        </r>
      </text>
    </comment>
    <comment ref="N6" authorId="1">
      <text>
        <r>
          <rPr>
            <b/>
            <sz val="8"/>
            <color indexed="81"/>
            <rFont val="Tahoma"/>
            <family val="2"/>
          </rPr>
          <t>DEPOSITO AL ITC  07 DE JUNIO 2011</t>
        </r>
      </text>
    </comment>
    <comment ref="P6" authorId="1">
      <text>
        <r>
          <rPr>
            <b/>
            <sz val="8"/>
            <color indexed="81"/>
            <rFont val="Tahoma"/>
            <family val="2"/>
          </rPr>
          <t xml:space="preserve">DEPOSITO AL ITC EL 08 DE JULIO 2011 </t>
        </r>
        <r>
          <rPr>
            <sz val="8"/>
            <color indexed="81"/>
            <rFont val="Tahoma"/>
            <family val="2"/>
          </rPr>
          <t xml:space="preserve">
</t>
        </r>
      </text>
    </comment>
    <comment ref="R6" authorId="1">
      <text>
        <r>
          <rPr>
            <b/>
            <sz val="8"/>
            <color indexed="81"/>
            <rFont val="Tahoma"/>
            <family val="2"/>
          </rPr>
          <t xml:space="preserve">DEPOSITO AL ITC EL 10 DE AGOSTO </t>
        </r>
      </text>
    </comment>
    <comment ref="U6" authorId="1">
      <text>
        <r>
          <rPr>
            <b/>
            <sz val="8"/>
            <color indexed="81"/>
            <rFont val="Tahoma"/>
            <family val="2"/>
          </rPr>
          <t>DEPOSITO AL ITC 10 DE OCTUBRE 2011</t>
        </r>
        <r>
          <rPr>
            <sz val="8"/>
            <color indexed="81"/>
            <rFont val="Tahoma"/>
            <family val="2"/>
          </rPr>
          <t xml:space="preserve">
</t>
        </r>
      </text>
    </comment>
    <comment ref="W6" authorId="1">
      <text>
        <r>
          <rPr>
            <b/>
            <sz val="8"/>
            <color indexed="81"/>
            <rFont val="Tahoma"/>
            <family val="2"/>
          </rPr>
          <t>DEPOSITARON AL ITC 16/12/11</t>
        </r>
      </text>
    </comment>
    <comment ref="Y6" authorId="1">
      <text>
        <r>
          <rPr>
            <b/>
            <sz val="8"/>
            <color indexed="81"/>
            <rFont val="Tahoma"/>
            <family val="2"/>
          </rPr>
          <t>DEPOSITARON AL ITC 16/12/11</t>
        </r>
      </text>
    </comment>
    <comment ref="AA6" authorId="1">
      <text>
        <r>
          <rPr>
            <b/>
            <sz val="8"/>
            <color indexed="81"/>
            <rFont val="Tahoma"/>
            <family val="2"/>
          </rPr>
          <t>DEPOSITO AL ITC 27/02/12</t>
        </r>
        <r>
          <rPr>
            <sz val="8"/>
            <color indexed="81"/>
            <rFont val="Tahoma"/>
            <family val="2"/>
          </rPr>
          <t xml:space="preserve">
</t>
        </r>
      </text>
    </comment>
    <comment ref="AC6" authorId="1">
      <text>
        <r>
          <rPr>
            <b/>
            <sz val="8"/>
            <color indexed="81"/>
            <rFont val="Tahoma"/>
            <family val="2"/>
          </rPr>
          <t>DEPOSITO AL ITC 03/04/12</t>
        </r>
        <r>
          <rPr>
            <sz val="8"/>
            <color indexed="81"/>
            <rFont val="Tahoma"/>
            <family val="2"/>
          </rPr>
          <t xml:space="preserve">
</t>
        </r>
      </text>
    </comment>
    <comment ref="AE6" authorId="1">
      <text>
        <r>
          <rPr>
            <b/>
            <sz val="8"/>
            <color indexed="81"/>
            <rFont val="Tahoma"/>
            <family val="2"/>
          </rPr>
          <t>01/06/12</t>
        </r>
      </text>
    </comment>
    <comment ref="AH6" authorId="1">
      <text>
        <r>
          <rPr>
            <b/>
            <sz val="8"/>
            <color indexed="81"/>
            <rFont val="Tahoma"/>
            <family val="2"/>
          </rPr>
          <t>01/06/12</t>
        </r>
      </text>
    </comment>
    <comment ref="AJ6" authorId="3">
      <text>
        <r>
          <rPr>
            <b/>
            <sz val="8"/>
            <color indexed="81"/>
            <rFont val="Tahoma"/>
            <family val="2"/>
          </rPr>
          <t>04/10/12 SE CONDONAN RECARGOS AUTORIZO CHUY</t>
        </r>
      </text>
    </comment>
    <comment ref="AL6" authorId="3">
      <text>
        <r>
          <rPr>
            <b/>
            <sz val="8"/>
            <color indexed="81"/>
            <rFont val="Tahoma"/>
            <family val="2"/>
          </rPr>
          <t>04/10/12 SE CONDONAN RECARGOS AUTORIZO CHUY</t>
        </r>
      </text>
    </comment>
    <comment ref="AN6" authorId="3">
      <text>
        <r>
          <rPr>
            <b/>
            <sz val="8"/>
            <color indexed="81"/>
            <rFont val="Tahoma"/>
            <family val="2"/>
          </rPr>
          <t>04/10/12 SE CONDONAN RECARGOS AUTORIZO CHUY</t>
        </r>
      </text>
    </comment>
    <comment ref="AP6" authorId="3">
      <text>
        <r>
          <rPr>
            <b/>
            <sz val="8"/>
            <color indexed="81"/>
            <rFont val="Tahoma"/>
            <family val="2"/>
          </rPr>
          <t>04/10/12 SE CONDONAN RECARGOS AUTORIZO CHUY</t>
        </r>
      </text>
    </comment>
    <comment ref="H7" authorId="2">
      <text>
        <r>
          <rPr>
            <b/>
            <sz val="8"/>
            <color indexed="81"/>
            <rFont val="Tahoma"/>
            <family val="2"/>
          </rPr>
          <t>cmic:</t>
        </r>
        <r>
          <rPr>
            <sz val="8"/>
            <color indexed="81"/>
            <rFont val="Tahoma"/>
            <family val="2"/>
          </rPr>
          <t xml:space="preserve">
DEPOSITO AL ITC 07 DE MARZO</t>
        </r>
      </text>
    </comment>
    <comment ref="J7" authorId="2">
      <text>
        <r>
          <rPr>
            <b/>
            <sz val="8"/>
            <color indexed="81"/>
            <rFont val="Tahoma"/>
            <family val="2"/>
          </rPr>
          <t>cmic:</t>
        </r>
        <r>
          <rPr>
            <sz val="8"/>
            <color indexed="81"/>
            <rFont val="Tahoma"/>
            <family val="2"/>
          </rPr>
          <t xml:space="preserve">
DEPOSITO AL ITC 03 DE MARZO</t>
        </r>
      </text>
    </comment>
    <comment ref="L7" authorId="1">
      <text>
        <r>
          <rPr>
            <b/>
            <sz val="8"/>
            <color indexed="81"/>
            <rFont val="Tahoma"/>
            <family val="2"/>
          </rPr>
          <t>DEPOSITO AL ITC 30 MARZO</t>
        </r>
      </text>
    </comment>
    <comment ref="N7" authorId="1">
      <text>
        <r>
          <rPr>
            <b/>
            <sz val="8"/>
            <color indexed="81"/>
            <rFont val="Tahoma"/>
            <family val="2"/>
          </rPr>
          <t>DEPOSITO AL ITC 19 DE MAYO 2011</t>
        </r>
      </text>
    </comment>
    <comment ref="P7" authorId="1">
      <text>
        <r>
          <rPr>
            <b/>
            <sz val="8"/>
            <color indexed="81"/>
            <rFont val="Tahoma"/>
            <family val="2"/>
          </rPr>
          <t>PAGO EN EFECTIVO EL 17 DE JUNIO 2011 $2,600 + CUPON 353
SE DEPOSITO EL 20 DE JUNIO AL ITC</t>
        </r>
      </text>
    </comment>
    <comment ref="R7" authorId="1">
      <text>
        <r>
          <rPr>
            <b/>
            <sz val="8"/>
            <color indexed="81"/>
            <rFont val="Tahoma"/>
            <family val="2"/>
          </rPr>
          <t>ENTREGO CHEQUE EL 15 DE JULIO 2011
SE DEPOSITO AL ITC 18/07/11</t>
        </r>
      </text>
    </comment>
    <comment ref="U7" authorId="1">
      <text>
        <r>
          <rPr>
            <b/>
            <sz val="8"/>
            <color indexed="81"/>
            <rFont val="Tahoma"/>
            <family val="2"/>
          </rPr>
          <t>PAGO A CAJA EL 09 DE SEPTIEMBRE</t>
        </r>
        <r>
          <rPr>
            <sz val="8"/>
            <color indexed="81"/>
            <rFont val="Tahoma"/>
            <family val="2"/>
          </rPr>
          <t xml:space="preserve">
</t>
        </r>
      </text>
    </comment>
    <comment ref="W7" authorId="1">
      <text>
        <r>
          <rPr>
            <b/>
            <sz val="8"/>
            <color indexed="81"/>
            <rFont val="Tahoma"/>
            <family val="2"/>
          </rPr>
          <t>PAGO EN CAJA EL 9 DE SEPTIEMBRE</t>
        </r>
        <r>
          <rPr>
            <sz val="8"/>
            <color indexed="81"/>
            <rFont val="Tahoma"/>
            <family val="2"/>
          </rPr>
          <t xml:space="preserve">
</t>
        </r>
      </text>
    </comment>
    <comment ref="Y7" authorId="1">
      <text>
        <r>
          <rPr>
            <b/>
            <sz val="8"/>
            <color indexed="81"/>
            <rFont val="Tahoma"/>
            <family val="2"/>
          </rPr>
          <t>DEPOSITO AL ITC 17 DE OCTUBRE 2011</t>
        </r>
        <r>
          <rPr>
            <sz val="8"/>
            <color indexed="81"/>
            <rFont val="Tahoma"/>
            <family val="2"/>
          </rPr>
          <t xml:space="preserve">
</t>
        </r>
      </text>
    </comment>
    <comment ref="AA7" authorId="1">
      <text>
        <r>
          <rPr>
            <b/>
            <sz val="8"/>
            <color indexed="81"/>
            <rFont val="Tahoma"/>
            <family val="2"/>
          </rPr>
          <t>DEPOSITO AL ITC 22 DE NOVIEMBRE 2011</t>
        </r>
        <r>
          <rPr>
            <sz val="8"/>
            <color indexed="81"/>
            <rFont val="Tahoma"/>
            <family val="2"/>
          </rPr>
          <t xml:space="preserve">
</t>
        </r>
      </text>
    </comment>
    <comment ref="AC7" authorId="1">
      <text>
        <r>
          <rPr>
            <b/>
            <sz val="8"/>
            <color indexed="81"/>
            <rFont val="Tahoma"/>
            <family val="2"/>
          </rPr>
          <t>deposito al itc 07/2/12</t>
        </r>
        <r>
          <rPr>
            <sz val="8"/>
            <color indexed="81"/>
            <rFont val="Tahoma"/>
            <family val="2"/>
          </rPr>
          <t xml:space="preserve">
</t>
        </r>
      </text>
    </comment>
    <comment ref="AE7" authorId="1">
      <text>
        <r>
          <rPr>
            <sz val="8"/>
            <color indexed="81"/>
            <rFont val="Tahoma"/>
            <family val="2"/>
          </rPr>
          <t xml:space="preserve">02/04/12
</t>
        </r>
      </text>
    </comment>
    <comment ref="AH7" authorId="1">
      <text>
        <r>
          <rPr>
            <b/>
            <sz val="8"/>
            <color indexed="81"/>
            <rFont val="Tahoma"/>
            <family val="2"/>
          </rPr>
          <t>02/04/12</t>
        </r>
      </text>
    </comment>
    <comment ref="AJ7" authorId="1">
      <text>
        <r>
          <rPr>
            <b/>
            <sz val="8"/>
            <color indexed="81"/>
            <rFont val="Tahoma"/>
            <family val="2"/>
          </rPr>
          <t>16/04/12</t>
        </r>
      </text>
    </comment>
    <comment ref="AL7" authorId="3">
      <text>
        <r>
          <rPr>
            <b/>
            <sz val="8"/>
            <color indexed="81"/>
            <rFont val="Tahoma"/>
            <family val="2"/>
          </rPr>
          <t>09/07/12</t>
        </r>
        <r>
          <rPr>
            <sz val="8"/>
            <color indexed="81"/>
            <rFont val="Tahoma"/>
            <family val="2"/>
          </rPr>
          <t xml:space="preserve">
</t>
        </r>
      </text>
    </comment>
    <comment ref="AN7" authorId="3">
      <text>
        <r>
          <rPr>
            <b/>
            <sz val="8"/>
            <color indexed="81"/>
            <rFont val="Tahoma"/>
            <family val="2"/>
          </rPr>
          <t>09/07/12</t>
        </r>
        <r>
          <rPr>
            <sz val="8"/>
            <color indexed="81"/>
            <rFont val="Tahoma"/>
            <family val="2"/>
          </rPr>
          <t xml:space="preserve">
</t>
        </r>
      </text>
    </comment>
    <comment ref="AP7" authorId="3">
      <text>
        <r>
          <rPr>
            <b/>
            <sz val="8"/>
            <color indexed="81"/>
            <rFont val="Tahoma"/>
            <family val="2"/>
          </rPr>
          <t>20/08/12</t>
        </r>
      </text>
    </comment>
    <comment ref="AR7" authorId="3">
      <text>
        <r>
          <rPr>
            <b/>
            <sz val="8"/>
            <color indexed="81"/>
            <rFont val="Tahoma"/>
            <family val="2"/>
          </rPr>
          <t>10/09/12</t>
        </r>
        <r>
          <rPr>
            <sz val="8"/>
            <color indexed="81"/>
            <rFont val="Tahoma"/>
            <family val="2"/>
          </rPr>
          <t xml:space="preserve">
</t>
        </r>
      </text>
    </comment>
    <comment ref="H8" authorId="1">
      <text>
        <r>
          <rPr>
            <b/>
            <sz val="8"/>
            <color indexed="81"/>
            <rFont val="Tahoma"/>
            <family val="2"/>
          </rPr>
          <t>Usuario:</t>
        </r>
        <r>
          <rPr>
            <sz val="8"/>
            <color indexed="81"/>
            <rFont val="Tahoma"/>
            <family val="2"/>
          </rPr>
          <t xml:space="preserve">
DEPOSITO AL ITC EL 02 DE MARZO</t>
        </r>
      </text>
    </comment>
    <comment ref="J8" authorId="1">
      <text>
        <r>
          <rPr>
            <b/>
            <sz val="8"/>
            <color indexed="81"/>
            <rFont val="Tahoma"/>
            <family val="2"/>
          </rPr>
          <t>Usuario:</t>
        </r>
        <r>
          <rPr>
            <sz val="8"/>
            <color indexed="81"/>
            <rFont val="Tahoma"/>
            <family val="2"/>
          </rPr>
          <t xml:space="preserve">
DEPOSITO AL ITC EL 02 DE MARZO</t>
        </r>
      </text>
    </comment>
    <comment ref="L8" authorId="1">
      <text>
        <r>
          <rPr>
            <b/>
            <sz val="8"/>
            <color indexed="81"/>
            <rFont val="Tahoma"/>
            <family val="2"/>
          </rPr>
          <t>Usuario:</t>
        </r>
        <r>
          <rPr>
            <sz val="8"/>
            <color indexed="81"/>
            <rFont val="Tahoma"/>
            <family val="2"/>
          </rPr>
          <t xml:space="preserve">
DEPOSITO AL ITC 31 MARZO</t>
        </r>
      </text>
    </comment>
    <comment ref="N8" authorId="1">
      <text>
        <r>
          <rPr>
            <b/>
            <sz val="8"/>
            <color indexed="81"/>
            <rFont val="Tahoma"/>
            <family val="2"/>
          </rPr>
          <t>DEPOSITO AL ITC 16 DE MAYO 2011</t>
        </r>
        <r>
          <rPr>
            <sz val="8"/>
            <color indexed="81"/>
            <rFont val="Tahoma"/>
            <family val="2"/>
          </rPr>
          <t xml:space="preserve">
</t>
        </r>
        <r>
          <rPr>
            <b/>
            <sz val="8"/>
            <color indexed="81"/>
            <rFont val="Tahoma"/>
            <family val="2"/>
          </rPr>
          <t>PIDIO QUE ESPEREMOS PARA SOLICITAR LA FACTURA X LOS DATOS D FACTURACION.</t>
        </r>
      </text>
    </comment>
    <comment ref="P8" authorId="1">
      <text>
        <r>
          <rPr>
            <b/>
            <sz val="8"/>
            <color indexed="81"/>
            <rFont val="Tahoma"/>
            <family val="2"/>
          </rPr>
          <t>DEPOSITO AL ITC EL 16 DE JUNIO 2011</t>
        </r>
      </text>
    </comment>
    <comment ref="R8" authorId="1">
      <text>
        <r>
          <rPr>
            <b/>
            <sz val="8"/>
            <color indexed="81"/>
            <rFont val="Tahoma"/>
            <family val="2"/>
          </rPr>
          <t>DEPOSITO AL ITC 14 DE JULIO 2011</t>
        </r>
      </text>
    </comment>
    <comment ref="U8" authorId="1">
      <text>
        <r>
          <rPr>
            <b/>
            <sz val="8"/>
            <color indexed="81"/>
            <rFont val="Tahoma"/>
            <family val="2"/>
          </rPr>
          <t>TRANSFERENCIA AL ITC EL 02 DE SEPTIEMBRE 2011</t>
        </r>
        <r>
          <rPr>
            <sz val="8"/>
            <color indexed="81"/>
            <rFont val="Tahoma"/>
            <family val="2"/>
          </rPr>
          <t xml:space="preserve">
</t>
        </r>
        <r>
          <rPr>
            <b/>
            <sz val="8"/>
            <color indexed="81"/>
            <rFont val="Tahoma"/>
            <family val="2"/>
          </rPr>
          <t>PAGA COMO LA TORRE CONSTRUYE.</t>
        </r>
      </text>
    </comment>
    <comment ref="W8" authorId="1">
      <text>
        <r>
          <rPr>
            <b/>
            <sz val="8"/>
            <color indexed="81"/>
            <rFont val="Tahoma"/>
            <family val="2"/>
          </rPr>
          <t>TRANSFERENCIA A CMIC</t>
        </r>
      </text>
    </comment>
    <comment ref="Y8" authorId="1">
      <text>
        <r>
          <rPr>
            <b/>
            <sz val="8"/>
            <color indexed="81"/>
            <rFont val="Tahoma"/>
            <family val="2"/>
          </rPr>
          <t>TRANSFERENCIA A CMIC</t>
        </r>
      </text>
    </comment>
    <comment ref="AA8" authorId="1">
      <text>
        <r>
          <rPr>
            <b/>
            <sz val="8"/>
            <color indexed="81"/>
            <rFont val="Tahoma"/>
            <family val="2"/>
          </rPr>
          <t>TRANSFERENCIA AL ITC 30/01/12</t>
        </r>
      </text>
    </comment>
    <comment ref="AC8" authorId="1">
      <text>
        <r>
          <rPr>
            <b/>
            <sz val="8"/>
            <color indexed="81"/>
            <rFont val="Tahoma"/>
            <family val="2"/>
          </rPr>
          <t>TRANSFERENCIA AL ITC 30/01/12</t>
        </r>
      </text>
    </comment>
    <comment ref="AE8" authorId="1">
      <text>
        <r>
          <rPr>
            <b/>
            <sz val="8"/>
            <color indexed="81"/>
            <rFont val="Tahoma"/>
            <family val="2"/>
          </rPr>
          <t>18/06/12</t>
        </r>
      </text>
    </comment>
    <comment ref="AH8" authorId="1">
      <text>
        <r>
          <rPr>
            <b/>
            <sz val="8"/>
            <color indexed="81"/>
            <rFont val="Tahoma"/>
            <family val="2"/>
          </rPr>
          <t>18/06/12</t>
        </r>
      </text>
    </comment>
    <comment ref="AP8" authorId="3">
      <text>
        <r>
          <rPr>
            <b/>
            <sz val="8"/>
            <color indexed="81"/>
            <rFont val="Tahoma"/>
            <family val="2"/>
          </rPr>
          <t>05/09/12</t>
        </r>
        <r>
          <rPr>
            <sz val="8"/>
            <color indexed="81"/>
            <rFont val="Tahoma"/>
            <family val="2"/>
          </rPr>
          <t xml:space="preserve">
</t>
        </r>
      </text>
    </comment>
    <comment ref="AR8" authorId="3">
      <text>
        <r>
          <rPr>
            <b/>
            <sz val="8"/>
            <color indexed="81"/>
            <rFont val="Tahoma"/>
            <family val="2"/>
          </rPr>
          <t>05/09/12</t>
        </r>
        <r>
          <rPr>
            <sz val="8"/>
            <color indexed="81"/>
            <rFont val="Tahoma"/>
            <family val="2"/>
          </rPr>
          <t xml:space="preserve">
</t>
        </r>
      </text>
    </comment>
    <comment ref="H9" authorId="2">
      <text>
        <r>
          <rPr>
            <b/>
            <sz val="8"/>
            <color indexed="81"/>
            <rFont val="Tahoma"/>
            <family val="2"/>
          </rPr>
          <t>cmic:</t>
        </r>
        <r>
          <rPr>
            <sz val="8"/>
            <color indexed="81"/>
            <rFont val="Tahoma"/>
            <family val="2"/>
          </rPr>
          <t xml:space="preserve">
DEPOSITO AL ITC 24 DE FEBRERO</t>
        </r>
      </text>
    </comment>
    <comment ref="J9" authorId="2">
      <text>
        <r>
          <rPr>
            <b/>
            <sz val="8"/>
            <color indexed="81"/>
            <rFont val="Tahoma"/>
            <family val="2"/>
          </rPr>
          <t>cmic:</t>
        </r>
        <r>
          <rPr>
            <sz val="8"/>
            <color indexed="81"/>
            <rFont val="Tahoma"/>
            <family val="2"/>
          </rPr>
          <t xml:space="preserve">
DEPOSITO AL ITC 24 DE FEBRERO</t>
        </r>
      </text>
    </comment>
    <comment ref="L9" authorId="1">
      <text>
        <r>
          <rPr>
            <b/>
            <sz val="8"/>
            <color indexed="81"/>
            <rFont val="Tahoma"/>
            <family val="2"/>
          </rPr>
          <t>DEPOSITO AL ITC 19 DE ABRIL 2011 $2,600 + CUPON NO.299</t>
        </r>
      </text>
    </comment>
    <comment ref="N9" authorId="1">
      <text>
        <r>
          <rPr>
            <b/>
            <sz val="8"/>
            <color indexed="81"/>
            <rFont val="Tahoma"/>
            <family val="2"/>
          </rPr>
          <t>DEPOSITO AL ITC 25 DE MAYO</t>
        </r>
      </text>
    </comment>
    <comment ref="P9" authorId="1">
      <text>
        <r>
          <rPr>
            <b/>
            <sz val="8"/>
            <color indexed="81"/>
            <rFont val="Tahoma"/>
            <family val="2"/>
          </rPr>
          <t>DEPOSITO AL ITC 22 DE JUNIO 2011</t>
        </r>
        <r>
          <rPr>
            <sz val="8"/>
            <color indexed="81"/>
            <rFont val="Tahoma"/>
            <family val="2"/>
          </rPr>
          <t xml:space="preserve">
</t>
        </r>
      </text>
    </comment>
    <comment ref="R9" authorId="1">
      <text>
        <r>
          <rPr>
            <b/>
            <sz val="8"/>
            <color indexed="81"/>
            <rFont val="Tahoma"/>
            <family val="2"/>
          </rPr>
          <t>DEPOSITO AL ITC EL 13 DE JULIO 2011</t>
        </r>
      </text>
    </comment>
    <comment ref="U9" authorId="1">
      <text>
        <r>
          <rPr>
            <b/>
            <sz val="8"/>
            <color indexed="81"/>
            <rFont val="Tahoma"/>
            <family val="2"/>
          </rPr>
          <t>DEPOSITO AL ITC EL 28 DE SEPTIEMBRE</t>
        </r>
        <r>
          <rPr>
            <sz val="8"/>
            <color indexed="81"/>
            <rFont val="Tahoma"/>
            <family val="2"/>
          </rPr>
          <t xml:space="preserve">
</t>
        </r>
      </text>
    </comment>
    <comment ref="W9" authorId="1">
      <text>
        <r>
          <rPr>
            <b/>
            <sz val="8"/>
            <color indexed="81"/>
            <rFont val="Tahoma"/>
            <family val="2"/>
          </rPr>
          <t>DEPOSITO AL ITC EL 21 DE SEPTIEMBRE</t>
        </r>
        <r>
          <rPr>
            <sz val="8"/>
            <color indexed="81"/>
            <rFont val="Tahoma"/>
            <family val="2"/>
          </rPr>
          <t xml:space="preserve">
</t>
        </r>
      </text>
    </comment>
    <comment ref="Y9" authorId="1">
      <text>
        <r>
          <rPr>
            <b/>
            <sz val="8"/>
            <color indexed="81"/>
            <rFont val="Tahoma"/>
            <family val="2"/>
          </rPr>
          <t>deposito el 15 de noviembre 2011. paga 160.00 de recargos el 29/11/2011</t>
        </r>
        <r>
          <rPr>
            <sz val="8"/>
            <color indexed="81"/>
            <rFont val="Tahoma"/>
            <family val="2"/>
          </rPr>
          <t xml:space="preserve">
</t>
        </r>
      </text>
    </comment>
    <comment ref="AA9" authorId="1">
      <text>
        <r>
          <rPr>
            <b/>
            <sz val="8"/>
            <color indexed="81"/>
            <rFont val="Tahoma"/>
            <family val="2"/>
          </rPr>
          <t>DEPOSITO AL ITC 26 DE NOVIEMBRE 2011</t>
        </r>
      </text>
    </comment>
    <comment ref="AC9" authorId="1">
      <text>
        <r>
          <rPr>
            <b/>
            <sz val="8"/>
            <color indexed="81"/>
            <rFont val="Tahoma"/>
            <family val="2"/>
          </rPr>
          <t>deposito el 27/02/12</t>
        </r>
        <r>
          <rPr>
            <sz val="8"/>
            <color indexed="81"/>
            <rFont val="Tahoma"/>
            <family val="2"/>
          </rPr>
          <t xml:space="preserve">
</t>
        </r>
      </text>
    </comment>
    <comment ref="AE9" authorId="1">
      <text>
        <r>
          <rPr>
            <b/>
            <sz val="8"/>
            <color indexed="81"/>
            <rFont val="Tahoma"/>
            <family val="2"/>
          </rPr>
          <t>deposito el 27/02/12</t>
        </r>
        <r>
          <rPr>
            <sz val="8"/>
            <color indexed="81"/>
            <rFont val="Tahoma"/>
            <family val="2"/>
          </rPr>
          <t xml:space="preserve">
</t>
        </r>
      </text>
    </comment>
    <comment ref="AH9" authorId="1">
      <text>
        <r>
          <rPr>
            <b/>
            <sz val="8"/>
            <color indexed="81"/>
            <rFont val="Tahoma"/>
            <family val="2"/>
          </rPr>
          <t>DEPOSITO AL ITC 9/3/12</t>
        </r>
      </text>
    </comment>
    <comment ref="AJ9" authorId="1">
      <text>
        <r>
          <rPr>
            <b/>
            <sz val="8"/>
            <color indexed="81"/>
            <rFont val="Tahoma"/>
            <family val="2"/>
          </rPr>
          <t>17/04/12</t>
        </r>
        <r>
          <rPr>
            <sz val="8"/>
            <color indexed="81"/>
            <rFont val="Tahoma"/>
            <family val="2"/>
          </rPr>
          <t xml:space="preserve">
</t>
        </r>
      </text>
    </comment>
    <comment ref="AL9" authorId="3">
      <text>
        <r>
          <rPr>
            <b/>
            <sz val="8"/>
            <color indexed="81"/>
            <rFont val="Tahoma"/>
            <family val="2"/>
          </rPr>
          <t>24/05/12</t>
        </r>
        <r>
          <rPr>
            <sz val="8"/>
            <color indexed="81"/>
            <rFont val="Tahoma"/>
            <family val="2"/>
          </rPr>
          <t xml:space="preserve">
</t>
        </r>
      </text>
    </comment>
    <comment ref="AN9" authorId="3">
      <text>
        <r>
          <rPr>
            <b/>
            <sz val="8"/>
            <color indexed="81"/>
            <rFont val="Tahoma"/>
            <family val="2"/>
          </rPr>
          <t>29/05/12</t>
        </r>
        <r>
          <rPr>
            <sz val="8"/>
            <color indexed="81"/>
            <rFont val="Tahoma"/>
            <family val="2"/>
          </rPr>
          <t xml:space="preserve">
</t>
        </r>
      </text>
    </comment>
    <comment ref="AP9" authorId="3">
      <text>
        <r>
          <rPr>
            <b/>
            <sz val="8"/>
            <color indexed="81"/>
            <rFont val="Tahoma"/>
            <family val="2"/>
          </rPr>
          <t>27/06/12</t>
        </r>
      </text>
    </comment>
    <comment ref="AR9" authorId="3">
      <text>
        <r>
          <rPr>
            <b/>
            <sz val="8"/>
            <color indexed="81"/>
            <rFont val="Tahoma"/>
            <family val="2"/>
          </rPr>
          <t>29/10/12</t>
        </r>
        <r>
          <rPr>
            <sz val="8"/>
            <color indexed="81"/>
            <rFont val="Tahoma"/>
            <family val="2"/>
          </rPr>
          <t xml:space="preserve">
</t>
        </r>
      </text>
    </comment>
    <comment ref="G10" authorId="0">
      <text>
        <r>
          <rPr>
            <b/>
            <sz val="8"/>
            <color indexed="81"/>
            <rFont val="Tahoma"/>
            <family val="2"/>
          </rPr>
          <t>Camara de la Construccuion :</t>
        </r>
        <r>
          <rPr>
            <sz val="8"/>
            <color indexed="81"/>
            <rFont val="Tahoma"/>
            <family val="2"/>
          </rPr>
          <t xml:space="preserve">
SE INTEGRA A SEGUNDA MATERIA</t>
        </r>
      </text>
    </comment>
    <comment ref="H10" authorId="2">
      <text>
        <r>
          <rPr>
            <b/>
            <sz val="8"/>
            <color indexed="81"/>
            <rFont val="Tahoma"/>
            <family val="2"/>
          </rPr>
          <t>cmic:</t>
        </r>
        <r>
          <rPr>
            <sz val="8"/>
            <color indexed="81"/>
            <rFont val="Tahoma"/>
            <family val="2"/>
          </rPr>
          <t xml:space="preserve">
BECA AL 100%</t>
        </r>
      </text>
    </comment>
    <comment ref="J10" authorId="2">
      <text>
        <r>
          <rPr>
            <b/>
            <sz val="8"/>
            <color indexed="81"/>
            <rFont val="Tahoma"/>
            <family val="2"/>
          </rPr>
          <t>cmic:</t>
        </r>
        <r>
          <rPr>
            <sz val="8"/>
            <color indexed="81"/>
            <rFont val="Tahoma"/>
            <family val="2"/>
          </rPr>
          <t xml:space="preserve">
BECA AL 100%</t>
        </r>
      </text>
    </comment>
    <comment ref="H11" authorId="2">
      <text>
        <r>
          <rPr>
            <b/>
            <sz val="8"/>
            <color indexed="81"/>
            <rFont val="Tahoma"/>
            <family val="2"/>
          </rPr>
          <t>cmic:</t>
        </r>
        <r>
          <rPr>
            <sz val="8"/>
            <color indexed="81"/>
            <rFont val="Tahoma"/>
            <family val="2"/>
          </rPr>
          <t xml:space="preserve">
DEPOSITO AL ITC 04 MARZO 2011</t>
        </r>
      </text>
    </comment>
    <comment ref="J11" authorId="2">
      <text>
        <r>
          <rPr>
            <b/>
            <sz val="8"/>
            <color indexed="81"/>
            <rFont val="Tahoma"/>
            <family val="2"/>
          </rPr>
          <t>cmic:</t>
        </r>
        <r>
          <rPr>
            <sz val="8"/>
            <color indexed="81"/>
            <rFont val="Tahoma"/>
            <family val="2"/>
          </rPr>
          <t xml:space="preserve">
DEPOSITO AL ITC 04 DE MARZO 2011</t>
        </r>
      </text>
    </comment>
    <comment ref="L11" authorId="1">
      <text>
        <r>
          <rPr>
            <b/>
            <sz val="8"/>
            <color indexed="81"/>
            <rFont val="Tahoma"/>
            <family val="2"/>
          </rPr>
          <t>DEPOSITO AL ITC 15 DE ABRIL 2011</t>
        </r>
        <r>
          <rPr>
            <sz val="8"/>
            <color indexed="81"/>
            <rFont val="Tahoma"/>
            <family val="2"/>
          </rPr>
          <t xml:space="preserve">
</t>
        </r>
      </text>
    </comment>
    <comment ref="N11" authorId="1">
      <text>
        <r>
          <rPr>
            <b/>
            <sz val="8"/>
            <color indexed="81"/>
            <rFont val="Tahoma"/>
            <family val="2"/>
          </rPr>
          <t>DEPOSITO AL ITC 23 DE MAYO</t>
        </r>
        <r>
          <rPr>
            <sz val="8"/>
            <color indexed="81"/>
            <rFont val="Tahoma"/>
            <family val="2"/>
          </rPr>
          <t xml:space="preserve">
</t>
        </r>
      </text>
    </comment>
    <comment ref="P11" authorId="1">
      <text>
        <r>
          <rPr>
            <b/>
            <sz val="8"/>
            <color indexed="81"/>
            <rFont val="Tahoma"/>
            <family val="2"/>
          </rPr>
          <t>DEPOSITO AL ITC 15 DE JUNIO 2011</t>
        </r>
      </text>
    </comment>
    <comment ref="R11" authorId="1">
      <text>
        <r>
          <rPr>
            <b/>
            <sz val="8"/>
            <color indexed="81"/>
            <rFont val="Tahoma"/>
            <family val="2"/>
          </rPr>
          <t>DEPOSITO AL ITC EL 25 DE JULIO 2011</t>
        </r>
      </text>
    </comment>
    <comment ref="U11" authorId="1">
      <text>
        <r>
          <rPr>
            <b/>
            <sz val="8"/>
            <color indexed="81"/>
            <rFont val="Tahoma"/>
            <family val="2"/>
          </rPr>
          <t>DEPOSITO AL ITC 07 DE SEPTIEMBRE. PAGO ESTA CANTIDAD X RECARGOS.</t>
        </r>
      </text>
    </comment>
    <comment ref="W11" authorId="1">
      <text>
        <r>
          <rPr>
            <b/>
            <sz val="8"/>
            <color indexed="81"/>
            <rFont val="Tahoma"/>
            <family val="2"/>
          </rPr>
          <t>DEPOSITO AL ITC 14 DE OCTUBRE 2011</t>
        </r>
        <r>
          <rPr>
            <sz val="8"/>
            <color indexed="81"/>
            <rFont val="Tahoma"/>
            <family val="2"/>
          </rPr>
          <t xml:space="preserve">
</t>
        </r>
      </text>
    </comment>
    <comment ref="Y11" authorId="1">
      <text>
        <r>
          <rPr>
            <b/>
            <sz val="8"/>
            <color indexed="81"/>
            <rFont val="Tahoma"/>
            <family val="2"/>
          </rPr>
          <t>DEPOSITO AL ITC 15 DE NOVIEMBRE 2011</t>
        </r>
        <r>
          <rPr>
            <sz val="8"/>
            <color indexed="81"/>
            <rFont val="Tahoma"/>
            <family val="2"/>
          </rPr>
          <t xml:space="preserve">
</t>
        </r>
      </text>
    </comment>
    <comment ref="AA11" authorId="1">
      <text>
        <r>
          <rPr>
            <b/>
            <sz val="8"/>
            <color indexed="81"/>
            <rFont val="Tahoma"/>
            <family val="2"/>
          </rPr>
          <t>DEPOSITO AL ITC 06/01/12</t>
        </r>
      </text>
    </comment>
    <comment ref="AC11" authorId="1">
      <text>
        <r>
          <rPr>
            <b/>
            <sz val="8"/>
            <color indexed="81"/>
            <rFont val="Tahoma"/>
            <family val="2"/>
          </rPr>
          <t>DEPOSITO AL ITC 06/01/12</t>
        </r>
        <r>
          <rPr>
            <sz val="8"/>
            <color indexed="81"/>
            <rFont val="Tahoma"/>
            <family val="2"/>
          </rPr>
          <t xml:space="preserve">
</t>
        </r>
      </text>
    </comment>
    <comment ref="AE11" authorId="1">
      <text>
        <r>
          <rPr>
            <b/>
            <sz val="8"/>
            <color indexed="81"/>
            <rFont val="Tahoma"/>
            <family val="2"/>
          </rPr>
          <t>deposito al itc 10/02/12</t>
        </r>
        <r>
          <rPr>
            <sz val="8"/>
            <color indexed="81"/>
            <rFont val="Tahoma"/>
            <family val="2"/>
          </rPr>
          <t xml:space="preserve">
</t>
        </r>
      </text>
    </comment>
    <comment ref="AH11" authorId="1">
      <text>
        <r>
          <rPr>
            <b/>
            <sz val="8"/>
            <color indexed="81"/>
            <rFont val="Tahoma"/>
            <family val="2"/>
          </rPr>
          <t>DEPOSITO AL ITC 12/03/12</t>
        </r>
        <r>
          <rPr>
            <sz val="8"/>
            <color indexed="81"/>
            <rFont val="Tahoma"/>
            <family val="2"/>
          </rPr>
          <t xml:space="preserve">
</t>
        </r>
      </text>
    </comment>
    <comment ref="AJ11" authorId="1">
      <text>
        <r>
          <rPr>
            <b/>
            <sz val="8"/>
            <color indexed="81"/>
            <rFont val="Tahoma"/>
            <family val="2"/>
          </rPr>
          <t>13/04/12</t>
        </r>
        <r>
          <rPr>
            <sz val="8"/>
            <color indexed="81"/>
            <rFont val="Tahoma"/>
            <family val="2"/>
          </rPr>
          <t xml:space="preserve">
</t>
        </r>
      </text>
    </comment>
    <comment ref="AL11" authorId="3">
      <text>
        <r>
          <rPr>
            <b/>
            <sz val="8"/>
            <color indexed="81"/>
            <rFont val="Tahoma"/>
            <family val="2"/>
          </rPr>
          <t>08/06/12</t>
        </r>
        <r>
          <rPr>
            <sz val="8"/>
            <color indexed="81"/>
            <rFont val="Tahoma"/>
            <family val="2"/>
          </rPr>
          <t xml:space="preserve">
</t>
        </r>
      </text>
    </comment>
    <comment ref="AN11" authorId="3">
      <text>
        <r>
          <rPr>
            <b/>
            <sz val="8"/>
            <color indexed="81"/>
            <rFont val="Tahoma"/>
            <family val="2"/>
          </rPr>
          <t>31/07/12</t>
        </r>
        <r>
          <rPr>
            <sz val="8"/>
            <color indexed="81"/>
            <rFont val="Tahoma"/>
            <family val="2"/>
          </rPr>
          <t xml:space="preserve">
</t>
        </r>
      </text>
    </comment>
    <comment ref="AP11" authorId="3">
      <text>
        <r>
          <rPr>
            <b/>
            <sz val="8"/>
            <color indexed="81"/>
            <rFont val="Tahoma"/>
            <family val="2"/>
          </rPr>
          <t>26/09/12</t>
        </r>
        <r>
          <rPr>
            <sz val="8"/>
            <color indexed="81"/>
            <rFont val="Tahoma"/>
            <family val="2"/>
          </rPr>
          <t xml:space="preserve">
</t>
        </r>
      </text>
    </comment>
    <comment ref="H12" authorId="2">
      <text>
        <r>
          <rPr>
            <b/>
            <sz val="8"/>
            <color indexed="81"/>
            <rFont val="Tahoma"/>
            <family val="2"/>
          </rPr>
          <t>cmic:</t>
        </r>
        <r>
          <rPr>
            <sz val="8"/>
            <color indexed="81"/>
            <rFont val="Tahoma"/>
            <family val="2"/>
          </rPr>
          <t xml:space="preserve">
TRANFERENCIA AL ICIC EL 01 DE SEPTIEMBRE 2010 SE PIDIO A MEXICO CANCELAR F-144 SUSTITUYENDOLA R-6270</t>
        </r>
      </text>
    </comment>
    <comment ref="J12" authorId="1">
      <text>
        <r>
          <rPr>
            <b/>
            <sz val="8"/>
            <color indexed="81"/>
            <rFont val="Tahoma"/>
            <family val="2"/>
          </rPr>
          <t>TRANSFERENCIA 29/ABRIL 2011</t>
        </r>
      </text>
    </comment>
    <comment ref="L12" authorId="1">
      <text>
        <r>
          <rPr>
            <b/>
            <sz val="8"/>
            <color indexed="81"/>
            <rFont val="Tahoma"/>
            <family val="2"/>
          </rPr>
          <t>TRANSFERENCIA 29/ABRIL 2011</t>
        </r>
      </text>
    </comment>
    <comment ref="N12" authorId="1">
      <text>
        <r>
          <rPr>
            <b/>
            <sz val="8"/>
            <color indexed="81"/>
            <rFont val="Tahoma"/>
            <family val="2"/>
          </rPr>
          <t>DEPOSITO AL ITC 27 DE MAYO 2011</t>
        </r>
      </text>
    </comment>
    <comment ref="P12" authorId="1">
      <text>
        <r>
          <rPr>
            <b/>
            <sz val="8"/>
            <color indexed="81"/>
            <rFont val="Tahoma"/>
            <family val="2"/>
          </rPr>
          <t>TRANSFERENCIA AL ITC EL 20 DE JULIO</t>
        </r>
      </text>
    </comment>
    <comment ref="R12" authorId="1">
      <text>
        <r>
          <rPr>
            <b/>
            <sz val="8"/>
            <color indexed="81"/>
            <rFont val="Tahoma"/>
            <family val="2"/>
          </rPr>
          <t>TRANSFERENCIA AL ITC 18 DE AGOSTO 2011</t>
        </r>
      </text>
    </comment>
    <comment ref="U12" authorId="1">
      <text>
        <r>
          <rPr>
            <b/>
            <sz val="8"/>
            <color indexed="81"/>
            <rFont val="Tahoma"/>
            <family val="2"/>
          </rPr>
          <t>NO TOMO LA MATERIA NO LA PAGA</t>
        </r>
        <r>
          <rPr>
            <sz val="8"/>
            <color indexed="81"/>
            <rFont val="Tahoma"/>
            <family val="2"/>
          </rPr>
          <t xml:space="preserve">
</t>
        </r>
      </text>
    </comment>
    <comment ref="W12" authorId="1">
      <text>
        <r>
          <rPr>
            <b/>
            <sz val="8"/>
            <color indexed="81"/>
            <rFont val="Tahoma"/>
            <family val="2"/>
          </rPr>
          <t>NO TOMO LA MATERIA NO LA PAGA</t>
        </r>
        <r>
          <rPr>
            <sz val="8"/>
            <color indexed="81"/>
            <rFont val="Tahoma"/>
            <family val="2"/>
          </rPr>
          <t xml:space="preserve">
</t>
        </r>
      </text>
    </comment>
    <comment ref="H14" authorId="2">
      <text>
        <r>
          <rPr>
            <b/>
            <sz val="8"/>
            <color indexed="81"/>
            <rFont val="Tahoma"/>
            <family val="2"/>
          </rPr>
          <t>cmic:</t>
        </r>
        <r>
          <rPr>
            <sz val="8"/>
            <color indexed="81"/>
            <rFont val="Tahoma"/>
            <family val="2"/>
          </rPr>
          <t xml:space="preserve">
DEPOSITO AL ITC 24 DE FEBRERO</t>
        </r>
      </text>
    </comment>
    <comment ref="J14" authorId="2">
      <text>
        <r>
          <rPr>
            <b/>
            <sz val="8"/>
            <color indexed="81"/>
            <rFont val="Tahoma"/>
            <family val="2"/>
          </rPr>
          <t>cmic:</t>
        </r>
        <r>
          <rPr>
            <sz val="8"/>
            <color indexed="81"/>
            <rFont val="Tahoma"/>
            <family val="2"/>
          </rPr>
          <t xml:space="preserve">
DEPOSITO AL ITC 24 DE FEBRERO</t>
        </r>
      </text>
    </comment>
    <comment ref="L14" authorId="1">
      <text>
        <r>
          <rPr>
            <b/>
            <sz val="8"/>
            <color indexed="81"/>
            <rFont val="Tahoma"/>
            <family val="2"/>
          </rPr>
          <t>DEPOSITO AL ITC 20 ABRIL 2011</t>
        </r>
      </text>
    </comment>
    <comment ref="N14" authorId="1">
      <text>
        <r>
          <rPr>
            <b/>
            <sz val="8"/>
            <color indexed="81"/>
            <rFont val="Tahoma"/>
            <family val="2"/>
          </rPr>
          <t>DEPOSITO AL ITC 25 DE MAYO</t>
        </r>
        <r>
          <rPr>
            <sz val="8"/>
            <color indexed="81"/>
            <rFont val="Tahoma"/>
            <family val="2"/>
          </rPr>
          <t xml:space="preserve">
</t>
        </r>
      </text>
    </comment>
    <comment ref="P14" authorId="1">
      <text>
        <r>
          <rPr>
            <b/>
            <sz val="8"/>
            <color indexed="81"/>
            <rFont val="Tahoma"/>
            <family val="2"/>
          </rPr>
          <t>DEPOSITO AL ITC 22 DE JUNIO 2011</t>
        </r>
        <r>
          <rPr>
            <sz val="8"/>
            <color indexed="81"/>
            <rFont val="Tahoma"/>
            <family val="2"/>
          </rPr>
          <t xml:space="preserve">
</t>
        </r>
      </text>
    </comment>
    <comment ref="R14" authorId="1">
      <text>
        <r>
          <rPr>
            <b/>
            <sz val="8"/>
            <color indexed="81"/>
            <rFont val="Tahoma"/>
            <family val="2"/>
          </rPr>
          <t>DEPOSITO AL ITC EL 14 DE JULIO 2011</t>
        </r>
        <r>
          <rPr>
            <sz val="8"/>
            <color indexed="81"/>
            <rFont val="Tahoma"/>
            <family val="2"/>
          </rPr>
          <t xml:space="preserve">
</t>
        </r>
      </text>
    </comment>
    <comment ref="U14" authorId="1">
      <text>
        <r>
          <rPr>
            <b/>
            <sz val="8"/>
            <color indexed="81"/>
            <rFont val="Tahoma"/>
            <family val="2"/>
          </rPr>
          <t>DEPOSITO AL ITC EL 28 DE SEPTIEMBRE</t>
        </r>
        <r>
          <rPr>
            <sz val="8"/>
            <color indexed="81"/>
            <rFont val="Tahoma"/>
            <family val="2"/>
          </rPr>
          <t xml:space="preserve">
</t>
        </r>
      </text>
    </comment>
    <comment ref="W14" authorId="1">
      <text>
        <r>
          <rPr>
            <b/>
            <sz val="8"/>
            <color indexed="81"/>
            <rFont val="Tahoma"/>
            <family val="2"/>
          </rPr>
          <t xml:space="preserve">DEPOSITO AL ITC EL 23 Y 28 DE SEPTIEMBRE
PAGO CON RECARGOS
</t>
        </r>
      </text>
    </comment>
    <comment ref="Y14" authorId="1">
      <text>
        <r>
          <rPr>
            <b/>
            <sz val="8"/>
            <color indexed="81"/>
            <rFont val="Tahoma"/>
            <family val="2"/>
          </rPr>
          <t>deposito al  ITC 9 de noviembre 2011</t>
        </r>
        <r>
          <rPr>
            <sz val="8"/>
            <color indexed="81"/>
            <rFont val="Tahoma"/>
            <family val="2"/>
          </rPr>
          <t xml:space="preserve">
</t>
        </r>
      </text>
    </comment>
    <comment ref="AA14" authorId="1">
      <text>
        <r>
          <rPr>
            <b/>
            <sz val="8"/>
            <color indexed="81"/>
            <rFont val="Tahoma"/>
            <family val="2"/>
          </rPr>
          <t>DEPOSITO AL ITC  25 DE NOVIEMBRE 2011</t>
        </r>
        <r>
          <rPr>
            <sz val="8"/>
            <color indexed="81"/>
            <rFont val="Tahoma"/>
            <family val="2"/>
          </rPr>
          <t xml:space="preserve">
</t>
        </r>
      </text>
    </comment>
    <comment ref="AC14" authorId="1">
      <text>
        <r>
          <rPr>
            <b/>
            <sz val="8"/>
            <color indexed="81"/>
            <rFont val="Tahoma"/>
            <family val="2"/>
          </rPr>
          <t>deposito el 27/02/12</t>
        </r>
        <r>
          <rPr>
            <sz val="8"/>
            <color indexed="81"/>
            <rFont val="Tahoma"/>
            <family val="2"/>
          </rPr>
          <t xml:space="preserve">
</t>
        </r>
      </text>
    </comment>
    <comment ref="AE14" authorId="1">
      <text>
        <r>
          <rPr>
            <b/>
            <sz val="8"/>
            <color indexed="81"/>
            <rFont val="Tahoma"/>
            <family val="2"/>
          </rPr>
          <t>deposito el 27/02/12</t>
        </r>
        <r>
          <rPr>
            <sz val="8"/>
            <color indexed="81"/>
            <rFont val="Tahoma"/>
            <family val="2"/>
          </rPr>
          <t xml:space="preserve">
</t>
        </r>
      </text>
    </comment>
    <comment ref="AH14" authorId="1">
      <text>
        <r>
          <rPr>
            <b/>
            <sz val="8"/>
            <color indexed="81"/>
            <rFont val="Tahoma"/>
            <family val="2"/>
          </rPr>
          <t>DEPOSITO 13/03/12</t>
        </r>
        <r>
          <rPr>
            <sz val="8"/>
            <color indexed="81"/>
            <rFont val="Tahoma"/>
            <family val="2"/>
          </rPr>
          <t xml:space="preserve">
</t>
        </r>
      </text>
    </comment>
    <comment ref="AJ14" authorId="1">
      <text>
        <r>
          <rPr>
            <b/>
            <sz val="8"/>
            <color indexed="81"/>
            <rFont val="Tahoma"/>
            <family val="2"/>
          </rPr>
          <t>16/04/12</t>
        </r>
        <r>
          <rPr>
            <sz val="8"/>
            <color indexed="81"/>
            <rFont val="Tahoma"/>
            <family val="2"/>
          </rPr>
          <t xml:space="preserve">
</t>
        </r>
      </text>
    </comment>
    <comment ref="AL14" authorId="1">
      <text>
        <r>
          <rPr>
            <b/>
            <sz val="8"/>
            <color indexed="81"/>
            <rFont val="Tahoma"/>
            <family val="2"/>
          </rPr>
          <t>24/05/12</t>
        </r>
        <r>
          <rPr>
            <sz val="8"/>
            <color indexed="81"/>
            <rFont val="Tahoma"/>
            <family val="2"/>
          </rPr>
          <t xml:space="preserve">
</t>
        </r>
      </text>
    </comment>
    <comment ref="AN14" authorId="3">
      <text>
        <r>
          <rPr>
            <b/>
            <sz val="8"/>
            <color indexed="81"/>
            <rFont val="Tahoma"/>
            <family val="2"/>
          </rPr>
          <t>06/06/12</t>
        </r>
        <r>
          <rPr>
            <sz val="8"/>
            <color indexed="81"/>
            <rFont val="Tahoma"/>
            <family val="2"/>
          </rPr>
          <t xml:space="preserve">
</t>
        </r>
      </text>
    </comment>
    <comment ref="AP14" authorId="3">
      <text>
        <r>
          <rPr>
            <b/>
            <sz val="8"/>
            <color indexed="81"/>
            <rFont val="Tahoma"/>
            <family val="2"/>
          </rPr>
          <t>27/06/12</t>
        </r>
      </text>
    </comment>
    <comment ref="AR14" authorId="3">
      <text>
        <r>
          <rPr>
            <b/>
            <sz val="8"/>
            <color indexed="81"/>
            <rFont val="Tahoma"/>
            <family val="2"/>
          </rPr>
          <t>29/10/12</t>
        </r>
        <r>
          <rPr>
            <sz val="8"/>
            <color indexed="81"/>
            <rFont val="Tahoma"/>
            <family val="2"/>
          </rPr>
          <t xml:space="preserve">
</t>
        </r>
      </text>
    </comment>
    <comment ref="H15" authorId="2">
      <text>
        <r>
          <rPr>
            <b/>
            <sz val="8"/>
            <color indexed="81"/>
            <rFont val="Tahoma"/>
            <family val="2"/>
          </rPr>
          <t>cmic:</t>
        </r>
        <r>
          <rPr>
            <sz val="8"/>
            <color indexed="81"/>
            <rFont val="Tahoma"/>
            <family val="2"/>
          </rPr>
          <t xml:space="preserve">
DEPOSITO AL ITC 04 MARZO 2011</t>
        </r>
      </text>
    </comment>
    <comment ref="J15" authorId="2">
      <text>
        <r>
          <rPr>
            <b/>
            <sz val="8"/>
            <color indexed="81"/>
            <rFont val="Tahoma"/>
            <family val="2"/>
          </rPr>
          <t>cmic:</t>
        </r>
        <r>
          <rPr>
            <sz val="8"/>
            <color indexed="81"/>
            <rFont val="Tahoma"/>
            <family val="2"/>
          </rPr>
          <t xml:space="preserve">
DEPOSITO AL ITC 04 DE MARZO 2011</t>
        </r>
      </text>
    </comment>
    <comment ref="L15" authorId="1">
      <text>
        <r>
          <rPr>
            <b/>
            <sz val="8"/>
            <color indexed="81"/>
            <rFont val="Tahoma"/>
            <family val="2"/>
          </rPr>
          <t>DEPOSITO AL ITC 15 DE ABRIL 2011</t>
        </r>
        <r>
          <rPr>
            <sz val="8"/>
            <color indexed="81"/>
            <rFont val="Tahoma"/>
            <family val="2"/>
          </rPr>
          <t xml:space="preserve">
</t>
        </r>
      </text>
    </comment>
    <comment ref="H16" authorId="1">
      <text>
        <r>
          <rPr>
            <b/>
            <sz val="8"/>
            <color indexed="81"/>
            <rFont val="Tahoma"/>
            <family val="2"/>
          </rPr>
          <t>BECA AL 60%
ENTREGO CHEQUE EL 13 DE MAYO</t>
        </r>
      </text>
    </comment>
    <comment ref="J16" authorId="1">
      <text>
        <r>
          <rPr>
            <b/>
            <sz val="8"/>
            <color indexed="81"/>
            <rFont val="Tahoma"/>
            <family val="2"/>
          </rPr>
          <t>ENTREGO CHEQUE EL 13 DE MAYO</t>
        </r>
      </text>
    </comment>
    <comment ref="L16" authorId="1">
      <text>
        <r>
          <rPr>
            <b/>
            <sz val="8"/>
            <color indexed="81"/>
            <rFont val="Tahoma"/>
            <family val="2"/>
          </rPr>
          <t>ENTREGO CHEQUE EL 13 DE MAYO</t>
        </r>
      </text>
    </comment>
    <comment ref="N16" authorId="1">
      <text>
        <r>
          <rPr>
            <b/>
            <sz val="8"/>
            <color indexed="81"/>
            <rFont val="Tahoma"/>
            <family val="2"/>
          </rPr>
          <t>ENTREGO CHEQUE EL 13 DE MAYO</t>
        </r>
      </text>
    </comment>
    <comment ref="P16" authorId="1">
      <text>
        <r>
          <rPr>
            <b/>
            <sz val="8"/>
            <color indexed="81"/>
            <rFont val="Tahoma"/>
            <family val="2"/>
          </rPr>
          <t>ENTREGO CHEQUE EL 15 DE JULIO 2011</t>
        </r>
      </text>
    </comment>
    <comment ref="R16" authorId="1">
      <text>
        <r>
          <rPr>
            <b/>
            <sz val="8"/>
            <color indexed="81"/>
            <rFont val="Tahoma"/>
            <family val="2"/>
          </rPr>
          <t>ENTREGO CHEQUE EL 15 DE JULIO 2011</t>
        </r>
      </text>
    </comment>
    <comment ref="U16" authorId="1">
      <text>
        <r>
          <rPr>
            <b/>
            <sz val="8"/>
            <color indexed="81"/>
            <rFont val="Tahoma"/>
            <family val="2"/>
          </rPr>
          <t>DEPOSITO AL ITC 31 DE OCTUBRE 2011</t>
        </r>
        <r>
          <rPr>
            <sz val="8"/>
            <color indexed="81"/>
            <rFont val="Tahoma"/>
            <family val="2"/>
          </rPr>
          <t xml:space="preserve">
</t>
        </r>
      </text>
    </comment>
    <comment ref="W16" authorId="1">
      <text>
        <r>
          <rPr>
            <b/>
            <sz val="8"/>
            <color indexed="81"/>
            <rFont val="Tahoma"/>
            <family val="2"/>
          </rPr>
          <t>DEPOSITO AL ITC 31 DE OCTUBRE 2011</t>
        </r>
        <r>
          <rPr>
            <sz val="8"/>
            <color indexed="81"/>
            <rFont val="Tahoma"/>
            <family val="2"/>
          </rPr>
          <t xml:space="preserve">
</t>
        </r>
      </text>
    </comment>
    <comment ref="Y16" authorId="1">
      <text>
        <r>
          <rPr>
            <b/>
            <sz val="8"/>
            <color indexed="81"/>
            <rFont val="Tahoma"/>
            <family val="2"/>
          </rPr>
          <t>DEPOSITO AL ITC 31 DE OCTUBRE 2011</t>
        </r>
        <r>
          <rPr>
            <sz val="8"/>
            <color indexed="81"/>
            <rFont val="Tahoma"/>
            <family val="2"/>
          </rPr>
          <t xml:space="preserve">
</t>
        </r>
      </text>
    </comment>
    <comment ref="AA16" authorId="1">
      <text>
        <r>
          <rPr>
            <b/>
            <sz val="8"/>
            <color indexed="81"/>
            <rFont val="Tahoma"/>
            <family val="2"/>
          </rPr>
          <t>16/04/12</t>
        </r>
        <r>
          <rPr>
            <sz val="8"/>
            <color indexed="81"/>
            <rFont val="Tahoma"/>
            <family val="2"/>
          </rPr>
          <t xml:space="preserve">
</t>
        </r>
      </text>
    </comment>
    <comment ref="AC16" authorId="1">
      <text>
        <r>
          <rPr>
            <b/>
            <sz val="8"/>
            <color indexed="81"/>
            <rFont val="Tahoma"/>
            <family val="2"/>
          </rPr>
          <t>16/04/12</t>
        </r>
        <r>
          <rPr>
            <sz val="8"/>
            <color indexed="81"/>
            <rFont val="Tahoma"/>
            <family val="2"/>
          </rPr>
          <t xml:space="preserve">
</t>
        </r>
      </text>
    </comment>
    <comment ref="AE16" authorId="1">
      <text>
        <r>
          <rPr>
            <b/>
            <sz val="8"/>
            <color indexed="81"/>
            <rFont val="Tahoma"/>
            <family val="2"/>
          </rPr>
          <t>16/04/12</t>
        </r>
        <r>
          <rPr>
            <sz val="8"/>
            <color indexed="81"/>
            <rFont val="Tahoma"/>
            <family val="2"/>
          </rPr>
          <t xml:space="preserve">
</t>
        </r>
      </text>
    </comment>
    <comment ref="AH16" authorId="1">
      <text>
        <r>
          <rPr>
            <b/>
            <sz val="8"/>
            <color indexed="81"/>
            <rFont val="Tahoma"/>
            <family val="2"/>
          </rPr>
          <t>16/04/12</t>
        </r>
        <r>
          <rPr>
            <sz val="8"/>
            <color indexed="81"/>
            <rFont val="Tahoma"/>
            <family val="2"/>
          </rPr>
          <t xml:space="preserve">
</t>
        </r>
      </text>
    </comment>
    <comment ref="AP16" authorId="3">
      <text>
        <r>
          <rPr>
            <b/>
            <sz val="8"/>
            <color indexed="81"/>
            <rFont val="Tahoma"/>
            <family val="2"/>
          </rPr>
          <t>04/10/12</t>
        </r>
        <r>
          <rPr>
            <sz val="8"/>
            <color indexed="81"/>
            <rFont val="Tahoma"/>
            <family val="2"/>
          </rPr>
          <t xml:space="preserve">
</t>
        </r>
      </text>
    </comment>
    <comment ref="AR16" authorId="3">
      <text>
        <r>
          <rPr>
            <b/>
            <sz val="8"/>
            <color indexed="81"/>
            <rFont val="Tahoma"/>
            <family val="2"/>
          </rPr>
          <t>04/10/12</t>
        </r>
        <r>
          <rPr>
            <sz val="8"/>
            <color indexed="81"/>
            <rFont val="Tahoma"/>
            <family val="2"/>
          </rPr>
          <t xml:space="preserve">
</t>
        </r>
      </text>
    </comment>
    <comment ref="H17" authorId="2">
      <text>
        <r>
          <rPr>
            <b/>
            <sz val="8"/>
            <color indexed="81"/>
            <rFont val="Tahoma"/>
            <family val="2"/>
          </rPr>
          <t>cmic:</t>
        </r>
        <r>
          <rPr>
            <sz val="8"/>
            <color indexed="81"/>
            <rFont val="Tahoma"/>
            <family val="2"/>
          </rPr>
          <t xml:space="preserve">
DEPOSITADO AL ITC 16 DE MARZO 2011</t>
        </r>
      </text>
    </comment>
    <comment ref="J17" authorId="1">
      <text>
        <r>
          <rPr>
            <b/>
            <sz val="8"/>
            <color indexed="81"/>
            <rFont val="Tahoma"/>
            <family val="2"/>
          </rPr>
          <t>Usuario:</t>
        </r>
        <r>
          <rPr>
            <sz val="8"/>
            <color indexed="81"/>
            <rFont val="Tahoma"/>
            <family val="2"/>
          </rPr>
          <t xml:space="preserve">
DEPOSITO AL ITC  06 DE ABRIL 2011.</t>
        </r>
      </text>
    </comment>
    <comment ref="L17" authorId="1">
      <text>
        <r>
          <rPr>
            <b/>
            <sz val="8"/>
            <color indexed="81"/>
            <rFont val="Tahoma"/>
            <family val="2"/>
          </rPr>
          <t>DEPOSITO AL ITC 29 ABRIL 2011</t>
        </r>
      </text>
    </comment>
    <comment ref="N17" authorId="1">
      <text>
        <r>
          <rPr>
            <b/>
            <sz val="8"/>
            <color indexed="81"/>
            <rFont val="Tahoma"/>
            <family val="2"/>
          </rPr>
          <t>DEPOSITO AL ITC 29 ABRIL 2011</t>
        </r>
      </text>
    </comment>
    <comment ref="P17" authorId="1">
      <text>
        <r>
          <rPr>
            <b/>
            <sz val="8"/>
            <color indexed="81"/>
            <rFont val="Tahoma"/>
            <family val="2"/>
          </rPr>
          <t>DEPOSITO AL ITC EL 10 DE JUNIO 2011</t>
        </r>
        <r>
          <rPr>
            <sz val="8"/>
            <color indexed="81"/>
            <rFont val="Tahoma"/>
            <family val="2"/>
          </rPr>
          <t xml:space="preserve">
</t>
        </r>
      </text>
    </comment>
    <comment ref="R17" authorId="1">
      <text>
        <r>
          <rPr>
            <b/>
            <sz val="8"/>
            <color indexed="81"/>
            <rFont val="Tahoma"/>
            <family val="2"/>
          </rPr>
          <t>DEPOSITO AL ITC EL 10 DE AGOSTO DE 2011.</t>
        </r>
        <r>
          <rPr>
            <sz val="8"/>
            <color indexed="81"/>
            <rFont val="Tahoma"/>
            <family val="2"/>
          </rPr>
          <t xml:space="preserve">
</t>
        </r>
      </text>
    </comment>
    <comment ref="U17" authorId="1">
      <text>
        <r>
          <rPr>
            <b/>
            <sz val="8"/>
            <color indexed="81"/>
            <rFont val="Tahoma"/>
            <family val="2"/>
          </rPr>
          <t>DEPOSITO AL ITC EL 01 DE SEPTIEMBRE 2011</t>
        </r>
        <r>
          <rPr>
            <sz val="8"/>
            <color indexed="81"/>
            <rFont val="Tahoma"/>
            <family val="2"/>
          </rPr>
          <t xml:space="preserve">
</t>
        </r>
      </text>
    </comment>
    <comment ref="W17" authorId="1">
      <text>
        <r>
          <rPr>
            <b/>
            <sz val="8"/>
            <color indexed="81"/>
            <rFont val="Tahoma"/>
            <family val="2"/>
          </rPr>
          <t>DEPOSITO AL ITC 25 DE NOVIEMBRE 2011</t>
        </r>
      </text>
    </comment>
    <comment ref="Y17" authorId="1">
      <text>
        <r>
          <rPr>
            <b/>
            <sz val="8"/>
            <color indexed="81"/>
            <rFont val="Tahoma"/>
            <family val="2"/>
          </rPr>
          <t>DEPOSITO AL ITC 25 DE NOVIEMBRE 2011</t>
        </r>
        <r>
          <rPr>
            <sz val="8"/>
            <color indexed="81"/>
            <rFont val="Tahoma"/>
            <family val="2"/>
          </rPr>
          <t xml:space="preserve">
</t>
        </r>
      </text>
    </comment>
    <comment ref="AA17" authorId="1">
      <text>
        <r>
          <rPr>
            <b/>
            <sz val="8"/>
            <color indexed="81"/>
            <rFont val="Tahoma"/>
            <family val="2"/>
          </rPr>
          <t>DEPOSITO AL ITC 01 DE DICIEMBRE 2011.</t>
        </r>
        <r>
          <rPr>
            <sz val="8"/>
            <color indexed="81"/>
            <rFont val="Tahoma"/>
            <family val="2"/>
          </rPr>
          <t xml:space="preserve">
</t>
        </r>
      </text>
    </comment>
    <comment ref="AC17" authorId="1">
      <text>
        <r>
          <rPr>
            <b/>
            <sz val="8"/>
            <color indexed="81"/>
            <rFont val="Tahoma"/>
            <family val="2"/>
          </rPr>
          <t>DEPOSITO AL ITC 31/01/12</t>
        </r>
        <r>
          <rPr>
            <sz val="8"/>
            <color indexed="81"/>
            <rFont val="Tahoma"/>
            <family val="2"/>
          </rPr>
          <t xml:space="preserve">
</t>
        </r>
      </text>
    </comment>
    <comment ref="AE17" authorId="1">
      <text>
        <r>
          <rPr>
            <b/>
            <sz val="8"/>
            <color indexed="81"/>
            <rFont val="Tahoma"/>
            <family val="2"/>
          </rPr>
          <t>DEPOSITO AL ITC 31/01/12</t>
        </r>
        <r>
          <rPr>
            <sz val="8"/>
            <color indexed="81"/>
            <rFont val="Tahoma"/>
            <family val="2"/>
          </rPr>
          <t xml:space="preserve">
</t>
        </r>
      </text>
    </comment>
    <comment ref="AH17" authorId="1">
      <text>
        <r>
          <rPr>
            <b/>
            <sz val="8"/>
            <color indexed="81"/>
            <rFont val="Tahoma"/>
            <family val="2"/>
          </rPr>
          <t>DEPOSITO AL ITC 31/01/12</t>
        </r>
        <r>
          <rPr>
            <sz val="8"/>
            <color indexed="81"/>
            <rFont val="Tahoma"/>
            <family val="2"/>
          </rPr>
          <t xml:space="preserve">
</t>
        </r>
      </text>
    </comment>
    <comment ref="AJ17" authorId="1">
      <text>
        <r>
          <rPr>
            <b/>
            <sz val="8"/>
            <color indexed="81"/>
            <rFont val="Tahoma"/>
            <family val="2"/>
          </rPr>
          <t>07/05/12. SE LE DIO EL 5% DE DESCTO X PRONTO PAGO Y TIENE SALDO A FAVOR  900</t>
        </r>
        <r>
          <rPr>
            <sz val="8"/>
            <color indexed="81"/>
            <rFont val="Tahoma"/>
            <family val="2"/>
          </rPr>
          <t xml:space="preserve">
</t>
        </r>
      </text>
    </comment>
    <comment ref="AL17" authorId="1">
      <text>
        <r>
          <rPr>
            <b/>
            <sz val="8"/>
            <color indexed="81"/>
            <rFont val="Tahoma"/>
            <family val="2"/>
          </rPr>
          <t>07/05/12. SE LE DIO EL 5% DE DESCTO X PRONTO PAGO Y TIENE SALDO A FAVOR  900</t>
        </r>
        <r>
          <rPr>
            <sz val="8"/>
            <color indexed="81"/>
            <rFont val="Tahoma"/>
            <family val="2"/>
          </rPr>
          <t xml:space="preserve">
</t>
        </r>
      </text>
    </comment>
    <comment ref="AN17" authorId="1">
      <text>
        <r>
          <rPr>
            <b/>
            <sz val="8"/>
            <color indexed="81"/>
            <rFont val="Tahoma"/>
            <family val="2"/>
          </rPr>
          <t>07/05/12. SE LE DIO EL 5% DE DESCTO X PRONTO PAGO Y TIENE SALDO A FAVOR  900</t>
        </r>
        <r>
          <rPr>
            <sz val="8"/>
            <color indexed="81"/>
            <rFont val="Tahoma"/>
            <family val="2"/>
          </rPr>
          <t xml:space="preserve">
</t>
        </r>
      </text>
    </comment>
    <comment ref="AP17" authorId="1">
      <text>
        <r>
          <rPr>
            <b/>
            <sz val="8"/>
            <color indexed="81"/>
            <rFont val="Tahoma"/>
            <family val="2"/>
          </rPr>
          <t>07/05/12. SE LE DIO EL 5% DE DESCTO X PRONTO PAGO Y TIENE SALDO A FAVOR  900</t>
        </r>
        <r>
          <rPr>
            <sz val="8"/>
            <color indexed="81"/>
            <rFont val="Tahoma"/>
            <family val="2"/>
          </rPr>
          <t xml:space="preserve">
</t>
        </r>
      </text>
    </comment>
    <comment ref="H18" authorId="1">
      <text>
        <r>
          <rPr>
            <b/>
            <sz val="8"/>
            <color indexed="81"/>
            <rFont val="Tahoma"/>
            <family val="2"/>
          </rPr>
          <t>Usuario:</t>
        </r>
        <r>
          <rPr>
            <sz val="8"/>
            <color indexed="81"/>
            <rFont val="Tahoma"/>
            <family val="2"/>
          </rPr>
          <t xml:space="preserve">
DEPOSITADO EN ITC EL 03 DE MARZO</t>
        </r>
      </text>
    </comment>
    <comment ref="J18" authorId="1">
      <text>
        <r>
          <rPr>
            <b/>
            <sz val="8"/>
            <color indexed="81"/>
            <rFont val="Tahoma"/>
            <family val="2"/>
          </rPr>
          <t>Usuario:</t>
        </r>
        <r>
          <rPr>
            <sz val="8"/>
            <color indexed="81"/>
            <rFont val="Tahoma"/>
            <family val="2"/>
          </rPr>
          <t xml:space="preserve">
DEPOSITADO EN ITC EL 03 DE MARZO</t>
        </r>
      </text>
    </comment>
    <comment ref="L18" authorId="1">
      <text>
        <r>
          <rPr>
            <b/>
            <sz val="8"/>
            <color indexed="81"/>
            <rFont val="Tahoma"/>
            <family val="2"/>
          </rPr>
          <t>Usuario:</t>
        </r>
        <r>
          <rPr>
            <sz val="8"/>
            <color indexed="81"/>
            <rFont val="Tahoma"/>
            <family val="2"/>
          </rPr>
          <t xml:space="preserve">
DEPOSITADO EN ITC EL 29 DE MARZO 2011</t>
        </r>
      </text>
    </comment>
    <comment ref="N18" authorId="1">
      <text>
        <r>
          <rPr>
            <b/>
            <sz val="8"/>
            <color indexed="81"/>
            <rFont val="Tahoma"/>
            <family val="2"/>
          </rPr>
          <t>DEPOSITO AL ITC 17 DE MAYO 2011</t>
        </r>
      </text>
    </comment>
    <comment ref="P18" authorId="1">
      <text>
        <r>
          <rPr>
            <b/>
            <sz val="8"/>
            <color indexed="81"/>
            <rFont val="Tahoma"/>
            <family val="2"/>
          </rPr>
          <t>DEPOSITO AL ITC 14 DE JUNIO 2011</t>
        </r>
      </text>
    </comment>
    <comment ref="R18" authorId="1">
      <text>
        <r>
          <rPr>
            <b/>
            <sz val="8"/>
            <color indexed="81"/>
            <rFont val="Tahoma"/>
            <family val="2"/>
          </rPr>
          <t>DEPOSITO AL ITC 08 DE AGOSTO 2011</t>
        </r>
        <r>
          <rPr>
            <sz val="8"/>
            <color indexed="81"/>
            <rFont val="Tahoma"/>
            <family val="2"/>
          </rPr>
          <t xml:space="preserve">
</t>
        </r>
      </text>
    </comment>
    <comment ref="U18" authorId="1">
      <text>
        <r>
          <rPr>
            <b/>
            <sz val="8"/>
            <color indexed="81"/>
            <rFont val="Tahoma"/>
            <family val="2"/>
          </rPr>
          <t>DEPOSITO AL ITC 06 DE SEPTIEMBRE 2011</t>
        </r>
      </text>
    </comment>
    <comment ref="W18" authorId="1">
      <text>
        <r>
          <rPr>
            <b/>
            <sz val="8"/>
            <color indexed="81"/>
            <rFont val="Tahoma"/>
            <family val="2"/>
          </rPr>
          <t>DEPOSITO AL ITC 12 DE SEPTIEMBRE 2011</t>
        </r>
        <r>
          <rPr>
            <sz val="8"/>
            <color indexed="81"/>
            <rFont val="Tahoma"/>
            <family val="2"/>
          </rPr>
          <t xml:space="preserve">
</t>
        </r>
      </text>
    </comment>
    <comment ref="Y18" authorId="1">
      <text>
        <r>
          <rPr>
            <b/>
            <sz val="8"/>
            <color indexed="81"/>
            <rFont val="Tahoma"/>
            <family val="2"/>
          </rPr>
          <t>DEPOSITO AL ITC 07 DE NOVIEMBRE 2011</t>
        </r>
        <r>
          <rPr>
            <sz val="8"/>
            <color indexed="81"/>
            <rFont val="Tahoma"/>
            <family val="2"/>
          </rPr>
          <t xml:space="preserve">
</t>
        </r>
      </text>
    </comment>
    <comment ref="AA18" authorId="1">
      <text>
        <r>
          <rPr>
            <b/>
            <sz val="8"/>
            <color indexed="81"/>
            <rFont val="Tahoma"/>
            <family val="2"/>
          </rPr>
          <t>DEPOSITO AL ITC 05 DE DICIEMBRE 2011</t>
        </r>
        <r>
          <rPr>
            <sz val="8"/>
            <color indexed="81"/>
            <rFont val="Tahoma"/>
            <family val="2"/>
          </rPr>
          <t xml:space="preserve">
</t>
        </r>
      </text>
    </comment>
    <comment ref="AC18" authorId="1">
      <text>
        <r>
          <rPr>
            <b/>
            <sz val="8"/>
            <color indexed="81"/>
            <rFont val="Tahoma"/>
            <family val="2"/>
          </rPr>
          <t>DEPOSITO AL ITC 30/01/12</t>
        </r>
      </text>
    </comment>
    <comment ref="AE18" authorId="1">
      <text>
        <r>
          <rPr>
            <b/>
            <sz val="8"/>
            <color indexed="81"/>
            <rFont val="Tahoma"/>
            <family val="2"/>
          </rPr>
          <t>deposito al itc 20/02/12</t>
        </r>
        <r>
          <rPr>
            <sz val="8"/>
            <color indexed="81"/>
            <rFont val="Tahoma"/>
            <family val="2"/>
          </rPr>
          <t xml:space="preserve">
</t>
        </r>
      </text>
    </comment>
    <comment ref="AH18" authorId="1">
      <text>
        <r>
          <rPr>
            <b/>
            <sz val="8"/>
            <color indexed="81"/>
            <rFont val="Tahoma"/>
            <family val="2"/>
          </rPr>
          <t xml:space="preserve">30/03/12
</t>
        </r>
      </text>
    </comment>
    <comment ref="AJ18" authorId="1">
      <text>
        <r>
          <rPr>
            <b/>
            <sz val="8"/>
            <color indexed="81"/>
            <rFont val="Tahoma"/>
            <family val="2"/>
          </rPr>
          <t>23/04/12</t>
        </r>
      </text>
    </comment>
    <comment ref="AL18" authorId="1">
      <text>
        <r>
          <rPr>
            <b/>
            <sz val="8"/>
            <color indexed="81"/>
            <rFont val="Tahoma"/>
            <family val="2"/>
          </rPr>
          <t>8/06/12</t>
        </r>
        <r>
          <rPr>
            <sz val="8"/>
            <color indexed="81"/>
            <rFont val="Tahoma"/>
            <family val="2"/>
          </rPr>
          <t xml:space="preserve">
</t>
        </r>
      </text>
    </comment>
    <comment ref="H19" authorId="2">
      <text>
        <r>
          <rPr>
            <b/>
            <sz val="8"/>
            <color indexed="81"/>
            <rFont val="Tahoma"/>
            <family val="2"/>
          </rPr>
          <t>cmic:</t>
        </r>
        <r>
          <rPr>
            <sz val="8"/>
            <color indexed="81"/>
            <rFont val="Tahoma"/>
            <family val="2"/>
          </rPr>
          <t xml:space="preserve">
DEPOSITO AL ITC 11 DE MARZO 2011.
</t>
        </r>
        <r>
          <rPr>
            <b/>
            <sz val="8"/>
            <color indexed="81"/>
            <rFont val="Tahoma"/>
            <family val="2"/>
          </rPr>
          <t>NO SE A SOLICITADO FACT. XQ NO HA PROPORCIONADO DATOS DE FACTURACION</t>
        </r>
      </text>
    </comment>
    <comment ref="J19" authorId="2">
      <text>
        <r>
          <rPr>
            <b/>
            <sz val="8"/>
            <color indexed="81"/>
            <rFont val="Tahoma"/>
            <family val="2"/>
          </rPr>
          <t>cmic:</t>
        </r>
        <r>
          <rPr>
            <sz val="8"/>
            <color indexed="81"/>
            <rFont val="Tahoma"/>
            <family val="2"/>
          </rPr>
          <t xml:space="preserve">
</t>
        </r>
        <r>
          <rPr>
            <b/>
            <sz val="8"/>
            <color indexed="81"/>
            <rFont val="Tahoma"/>
            <family val="2"/>
          </rPr>
          <t>DEPOSITO AL ITC 11 DE MARZO 2011 PAGO $3200 Y ADEUDA $640</t>
        </r>
      </text>
    </comment>
    <comment ref="L19" authorId="1">
      <text>
        <r>
          <rPr>
            <b/>
            <sz val="8"/>
            <color indexed="81"/>
            <rFont val="Tahoma"/>
            <family val="2"/>
          </rPr>
          <t>DEPOSITO AL ITC EL 16 DE MAYO 2011 PAGO SALDO ANTERIOR Y PAGA COMO COLEGIADO</t>
        </r>
      </text>
    </comment>
    <comment ref="N19" authorId="1">
      <text>
        <r>
          <rPr>
            <b/>
            <sz val="8"/>
            <color indexed="81"/>
            <rFont val="Tahoma"/>
            <family val="2"/>
          </rPr>
          <t>DEPOSITO AL ITC 07 DE JUNIO Y VA A PAGAR COMO SOCIO. TENIA UN SALDO DE 200.00</t>
        </r>
      </text>
    </comment>
    <comment ref="P19" authorId="1">
      <text>
        <r>
          <rPr>
            <b/>
            <sz val="8"/>
            <color indexed="81"/>
            <rFont val="Tahoma"/>
            <family val="2"/>
          </rPr>
          <t>DEPOSITO AL ITC EL 10 DE JUNIO $2,000.00 Y EL 16 DE JUNIO DEPOSITO AL ITC $1,200.00</t>
        </r>
        <r>
          <rPr>
            <sz val="8"/>
            <color indexed="81"/>
            <rFont val="Tahoma"/>
            <family val="2"/>
          </rPr>
          <t xml:space="preserve">
</t>
        </r>
      </text>
    </comment>
    <comment ref="R19" authorId="1">
      <text>
        <r>
          <rPr>
            <b/>
            <sz val="8"/>
            <color indexed="81"/>
            <rFont val="Tahoma"/>
            <family val="2"/>
          </rPr>
          <t>DEPOSITO AL ITC 12 DE AGOSTO 2011</t>
        </r>
        <r>
          <rPr>
            <sz val="8"/>
            <color indexed="81"/>
            <rFont val="Tahoma"/>
            <family val="2"/>
          </rPr>
          <t xml:space="preserve">
</t>
        </r>
      </text>
    </comment>
    <comment ref="U19" authorId="1">
      <text>
        <r>
          <rPr>
            <b/>
            <sz val="8"/>
            <color indexed="81"/>
            <rFont val="Tahoma"/>
            <family val="2"/>
          </rPr>
          <t>DEPOSITO AL ITC 09 DE SEPTIEMBRE 2011</t>
        </r>
      </text>
    </comment>
    <comment ref="W19" authorId="1">
      <text>
        <r>
          <rPr>
            <b/>
            <sz val="8"/>
            <color indexed="81"/>
            <rFont val="Tahoma"/>
            <family val="2"/>
          </rPr>
          <t xml:space="preserve">DEPOSITO AL ITC EL 23 DE SEPTIEMBRE 2011
</t>
        </r>
        <r>
          <rPr>
            <sz val="8"/>
            <color indexed="81"/>
            <rFont val="Tahoma"/>
            <family val="2"/>
          </rPr>
          <t xml:space="preserve">
</t>
        </r>
      </text>
    </comment>
    <comment ref="Y19" authorId="1">
      <text>
        <r>
          <rPr>
            <b/>
            <sz val="8"/>
            <color indexed="81"/>
            <rFont val="Tahoma"/>
            <family val="2"/>
          </rPr>
          <t>DEPOSITO AL ITC 17/11/12</t>
        </r>
        <r>
          <rPr>
            <sz val="8"/>
            <color indexed="81"/>
            <rFont val="Tahoma"/>
            <family val="2"/>
          </rPr>
          <t xml:space="preserve">
</t>
        </r>
      </text>
    </comment>
    <comment ref="AA19" authorId="1">
      <text>
        <r>
          <rPr>
            <b/>
            <sz val="8"/>
            <color indexed="81"/>
            <rFont val="Tahoma"/>
            <family val="2"/>
          </rPr>
          <t>DEPOSITO AL ITC 10/01/12</t>
        </r>
        <r>
          <rPr>
            <sz val="8"/>
            <color indexed="81"/>
            <rFont val="Tahoma"/>
            <family val="2"/>
          </rPr>
          <t xml:space="preserve">
</t>
        </r>
      </text>
    </comment>
    <comment ref="AC19" authorId="1">
      <text>
        <r>
          <rPr>
            <b/>
            <sz val="8"/>
            <color indexed="81"/>
            <rFont val="Tahoma"/>
            <family val="2"/>
          </rPr>
          <t>23/01/12</t>
        </r>
        <r>
          <rPr>
            <sz val="8"/>
            <color indexed="81"/>
            <rFont val="Tahoma"/>
            <family val="2"/>
          </rPr>
          <t xml:space="preserve">
</t>
        </r>
      </text>
    </comment>
    <comment ref="AE19" authorId="1">
      <text>
        <r>
          <rPr>
            <b/>
            <sz val="8"/>
            <color indexed="81"/>
            <rFont val="Tahoma"/>
            <family val="2"/>
          </rPr>
          <t>29/03/12</t>
        </r>
      </text>
    </comment>
    <comment ref="AH19" authorId="1">
      <text>
        <r>
          <rPr>
            <b/>
            <sz val="8"/>
            <color indexed="81"/>
            <rFont val="Tahoma"/>
            <family val="2"/>
          </rPr>
          <t>12/04/12</t>
        </r>
      </text>
    </comment>
    <comment ref="AJ19" authorId="1">
      <text>
        <r>
          <rPr>
            <b/>
            <sz val="8"/>
            <color indexed="81"/>
            <rFont val="Tahoma"/>
            <family val="2"/>
          </rPr>
          <t>16/05/12</t>
        </r>
        <r>
          <rPr>
            <sz val="8"/>
            <color indexed="81"/>
            <rFont val="Tahoma"/>
            <family val="2"/>
          </rPr>
          <t xml:space="preserve">
</t>
        </r>
      </text>
    </comment>
    <comment ref="AL19" authorId="3">
      <text>
        <r>
          <rPr>
            <b/>
            <sz val="8"/>
            <color indexed="81"/>
            <rFont val="Tahoma"/>
            <family val="2"/>
          </rPr>
          <t>08/07/12</t>
        </r>
        <r>
          <rPr>
            <sz val="8"/>
            <color indexed="81"/>
            <rFont val="Tahoma"/>
            <family val="2"/>
          </rPr>
          <t xml:space="preserve">
</t>
        </r>
      </text>
    </comment>
    <comment ref="AN19" authorId="3">
      <text>
        <r>
          <rPr>
            <b/>
            <sz val="8"/>
            <color indexed="81"/>
            <rFont val="Tahoma"/>
            <family val="2"/>
          </rPr>
          <t>03/10/12</t>
        </r>
        <r>
          <rPr>
            <sz val="8"/>
            <color indexed="81"/>
            <rFont val="Tahoma"/>
            <family val="2"/>
          </rPr>
          <t xml:space="preserve">
</t>
        </r>
      </text>
    </comment>
    <comment ref="AP19" authorId="3">
      <text>
        <r>
          <rPr>
            <b/>
            <sz val="8"/>
            <color indexed="81"/>
            <rFont val="Tahoma"/>
            <family val="2"/>
          </rPr>
          <t>04/10/12</t>
        </r>
        <r>
          <rPr>
            <sz val="8"/>
            <color indexed="81"/>
            <rFont val="Tahoma"/>
            <family val="2"/>
          </rPr>
          <t xml:space="preserve">
</t>
        </r>
      </text>
    </comment>
    <comment ref="H20" authorId="1">
      <text>
        <r>
          <rPr>
            <b/>
            <sz val="8"/>
            <color indexed="81"/>
            <rFont val="Tahoma"/>
            <family val="2"/>
          </rPr>
          <t>DEPOSITO AL ITC 30 MARZO 2011</t>
        </r>
        <r>
          <rPr>
            <sz val="8"/>
            <color indexed="81"/>
            <rFont val="Tahoma"/>
            <family val="2"/>
          </rPr>
          <t xml:space="preserve">
</t>
        </r>
      </text>
    </comment>
    <comment ref="J20" authorId="1">
      <text>
        <r>
          <rPr>
            <b/>
            <sz val="8"/>
            <color indexed="81"/>
            <rFont val="Tahoma"/>
            <family val="2"/>
          </rPr>
          <t>DEPOSITO AL ITC 30 MARZO 2011</t>
        </r>
        <r>
          <rPr>
            <sz val="8"/>
            <color indexed="81"/>
            <rFont val="Tahoma"/>
            <family val="2"/>
          </rPr>
          <t xml:space="preserve">
</t>
        </r>
      </text>
    </comment>
    <comment ref="L20" authorId="1">
      <text>
        <r>
          <rPr>
            <b/>
            <sz val="8"/>
            <color indexed="81"/>
            <rFont val="Tahoma"/>
            <family val="2"/>
          </rPr>
          <t>DEPOSITO AL ITC 20 DE MAYO 2011</t>
        </r>
        <r>
          <rPr>
            <sz val="8"/>
            <color indexed="81"/>
            <rFont val="Tahoma"/>
            <family val="2"/>
          </rPr>
          <t xml:space="preserve">
</t>
        </r>
      </text>
    </comment>
    <comment ref="N20" authorId="1">
      <text>
        <r>
          <rPr>
            <b/>
            <sz val="8"/>
            <color indexed="81"/>
            <rFont val="Tahoma"/>
            <family val="2"/>
          </rPr>
          <t>DEPOSITO AL ITC 14 DE JUNIO 2011</t>
        </r>
        <r>
          <rPr>
            <sz val="8"/>
            <color indexed="81"/>
            <rFont val="Tahoma"/>
            <family val="2"/>
          </rPr>
          <t xml:space="preserve">
</t>
        </r>
      </text>
    </comment>
    <comment ref="P20" authorId="1">
      <text>
        <r>
          <rPr>
            <b/>
            <sz val="8"/>
            <color indexed="81"/>
            <rFont val="Tahoma"/>
            <family val="2"/>
          </rPr>
          <t>DEPOSITO AL ITC 22 DE JULIO 2011</t>
        </r>
        <r>
          <rPr>
            <sz val="8"/>
            <color indexed="81"/>
            <rFont val="Tahoma"/>
            <family val="2"/>
          </rPr>
          <t xml:space="preserve">
</t>
        </r>
      </text>
    </comment>
    <comment ref="R20" authorId="1">
      <text>
        <r>
          <rPr>
            <b/>
            <sz val="8"/>
            <color indexed="81"/>
            <rFont val="Tahoma"/>
            <family val="2"/>
          </rPr>
          <t>DEPOSITO AL ITC 10 DE AGOSTO</t>
        </r>
      </text>
    </comment>
    <comment ref="U20" authorId="1">
      <text>
        <r>
          <rPr>
            <b/>
            <sz val="8"/>
            <color indexed="81"/>
            <rFont val="Tahoma"/>
            <family val="2"/>
          </rPr>
          <t>DEPOSITO AL ITC EL 31 DE AGOSTO 2011</t>
        </r>
      </text>
    </comment>
    <comment ref="W20" authorId="1">
      <text>
        <r>
          <rPr>
            <b/>
            <sz val="8"/>
            <color indexed="81"/>
            <rFont val="Tahoma"/>
            <family val="2"/>
          </rPr>
          <t>DEPOSITO AL ITC 11 DE OCTUBRE 2011</t>
        </r>
        <r>
          <rPr>
            <sz val="8"/>
            <color indexed="81"/>
            <rFont val="Tahoma"/>
            <family val="2"/>
          </rPr>
          <t xml:space="preserve">
</t>
        </r>
      </text>
    </comment>
    <comment ref="Y20" authorId="1">
      <text>
        <r>
          <rPr>
            <b/>
            <sz val="8"/>
            <color indexed="81"/>
            <rFont val="Tahoma"/>
            <family val="2"/>
          </rPr>
          <t>DEPOSITO AL ITC 17 DE NOVIEMBRE 2011</t>
        </r>
        <r>
          <rPr>
            <sz val="8"/>
            <color indexed="81"/>
            <rFont val="Tahoma"/>
            <family val="2"/>
          </rPr>
          <t xml:space="preserve">
</t>
        </r>
      </text>
    </comment>
    <comment ref="AA20" authorId="1">
      <text>
        <r>
          <rPr>
            <b/>
            <sz val="8"/>
            <color indexed="81"/>
            <rFont val="Tahoma"/>
            <family val="2"/>
          </rPr>
          <t>DEPOSITO AL ITC 13/01/12</t>
        </r>
        <r>
          <rPr>
            <sz val="8"/>
            <color indexed="81"/>
            <rFont val="Tahoma"/>
            <family val="2"/>
          </rPr>
          <t xml:space="preserve">
</t>
        </r>
      </text>
    </comment>
    <comment ref="AC20" authorId="1">
      <text>
        <r>
          <rPr>
            <b/>
            <sz val="8"/>
            <color indexed="81"/>
            <rFont val="Tahoma"/>
            <family val="2"/>
          </rPr>
          <t>DEPOSITO 29/2/12</t>
        </r>
      </text>
    </comment>
    <comment ref="AE20" authorId="1">
      <text>
        <r>
          <rPr>
            <b/>
            <sz val="8"/>
            <color indexed="81"/>
            <rFont val="Tahoma"/>
            <family val="2"/>
          </rPr>
          <t>11/05/12</t>
        </r>
      </text>
    </comment>
    <comment ref="AH20" authorId="3">
      <text>
        <r>
          <rPr>
            <b/>
            <sz val="8"/>
            <color indexed="81"/>
            <rFont val="Tahoma"/>
            <family val="2"/>
          </rPr>
          <t>29/06/12</t>
        </r>
      </text>
    </comment>
    <comment ref="AJ20" authorId="3">
      <text>
        <r>
          <rPr>
            <b/>
            <sz val="8"/>
            <color indexed="81"/>
            <rFont val="Tahoma"/>
            <family val="2"/>
          </rPr>
          <t>24/08/12</t>
        </r>
      </text>
    </comment>
    <comment ref="AL20" authorId="3">
      <text>
        <r>
          <rPr>
            <b/>
            <sz val="8"/>
            <color indexed="81"/>
            <rFont val="Tahoma"/>
            <family val="2"/>
          </rPr>
          <t>27/09/12</t>
        </r>
      </text>
    </comment>
    <comment ref="AN20" authorId="3">
      <text>
        <r>
          <rPr>
            <b/>
            <sz val="8"/>
            <color indexed="81"/>
            <rFont val="Tahoma"/>
            <family val="2"/>
          </rPr>
          <t>27/09/12</t>
        </r>
      </text>
    </comment>
    <comment ref="AP20" authorId="3">
      <text>
        <r>
          <rPr>
            <b/>
            <sz val="8"/>
            <color indexed="81"/>
            <rFont val="Tahoma"/>
            <family val="2"/>
          </rPr>
          <t>11/10/12</t>
        </r>
      </text>
    </comment>
    <comment ref="H21" authorId="1">
      <text>
        <r>
          <rPr>
            <b/>
            <sz val="8"/>
            <color indexed="81"/>
            <rFont val="Tahoma"/>
            <family val="2"/>
          </rPr>
          <t xml:space="preserve">DEPOSITO AL ITC 15 ABRIL
</t>
        </r>
      </text>
    </comment>
    <comment ref="J21" authorId="1">
      <text>
        <r>
          <rPr>
            <b/>
            <sz val="8"/>
            <color indexed="81"/>
            <rFont val="Tahoma"/>
            <family val="2"/>
          </rPr>
          <t>DEPOSITO AL ITC 15 ABRIL</t>
        </r>
      </text>
    </comment>
    <comment ref="L21" authorId="1">
      <text>
        <r>
          <rPr>
            <b/>
            <sz val="8"/>
            <color indexed="81"/>
            <rFont val="Tahoma"/>
            <family val="2"/>
          </rPr>
          <t>DEPOSITO AL ITC 15 ABRIL</t>
        </r>
      </text>
    </comment>
    <comment ref="N21" authorId="1">
      <text>
        <r>
          <rPr>
            <b/>
            <sz val="8"/>
            <color indexed="81"/>
            <rFont val="Tahoma"/>
            <family val="2"/>
          </rPr>
          <t>TRANSFERENCIA INTERBANCARIA A ITC 18 DE MAYO 2011</t>
        </r>
        <r>
          <rPr>
            <sz val="8"/>
            <color indexed="81"/>
            <rFont val="Tahoma"/>
            <family val="2"/>
          </rPr>
          <t xml:space="preserve">
</t>
        </r>
      </text>
    </comment>
    <comment ref="P21" authorId="1">
      <text>
        <r>
          <rPr>
            <b/>
            <sz val="8"/>
            <color indexed="81"/>
            <rFont val="Tahoma"/>
            <family val="2"/>
          </rPr>
          <t>TRANSFERENCIA AL ITC  17 DE JUNIO 2011</t>
        </r>
        <r>
          <rPr>
            <sz val="8"/>
            <color indexed="81"/>
            <rFont val="Tahoma"/>
            <family val="2"/>
          </rPr>
          <t xml:space="preserve">
</t>
        </r>
      </text>
    </comment>
    <comment ref="R21" authorId="1">
      <text>
        <r>
          <rPr>
            <b/>
            <sz val="8"/>
            <color indexed="81"/>
            <rFont val="Tahoma"/>
            <family val="2"/>
          </rPr>
          <t>TRANSFERENCIA AL ITC 05 AGOSTO 2011</t>
        </r>
        <r>
          <rPr>
            <sz val="8"/>
            <color indexed="81"/>
            <rFont val="Tahoma"/>
            <family val="2"/>
          </rPr>
          <t xml:space="preserve">
</t>
        </r>
      </text>
    </comment>
    <comment ref="U21" authorId="1">
      <text>
        <r>
          <rPr>
            <b/>
            <sz val="8"/>
            <color indexed="81"/>
            <rFont val="Tahoma"/>
            <family val="2"/>
          </rPr>
          <t>TRANSFERENCIA AL ITC 16 DE AGOSTO 2011</t>
        </r>
        <r>
          <rPr>
            <sz val="8"/>
            <color indexed="81"/>
            <rFont val="Tahoma"/>
            <family val="2"/>
          </rPr>
          <t xml:space="preserve">
</t>
        </r>
      </text>
    </comment>
    <comment ref="W21" authorId="1">
      <text>
        <r>
          <rPr>
            <b/>
            <sz val="8"/>
            <color indexed="81"/>
            <rFont val="Tahoma"/>
            <family val="2"/>
          </rPr>
          <t>TRANSFERENCIA AL ITC 11 NOVIEMBRE 2011 PAGA 180.00 X RECARGOS.</t>
        </r>
        <r>
          <rPr>
            <sz val="8"/>
            <color indexed="81"/>
            <rFont val="Tahoma"/>
            <family val="2"/>
          </rPr>
          <t xml:space="preserve">
</t>
        </r>
      </text>
    </comment>
    <comment ref="Y21" authorId="1">
      <text>
        <r>
          <rPr>
            <b/>
            <sz val="8"/>
            <color indexed="81"/>
            <rFont val="Tahoma"/>
            <family val="2"/>
          </rPr>
          <t>TRANSFERENCIA AL ITC 11 NOVIEMBRE 2011.</t>
        </r>
        <r>
          <rPr>
            <sz val="8"/>
            <color indexed="81"/>
            <rFont val="Tahoma"/>
            <family val="2"/>
          </rPr>
          <t xml:space="preserve">
</t>
        </r>
      </text>
    </comment>
    <comment ref="AA21" authorId="1">
      <text>
        <r>
          <rPr>
            <sz val="8"/>
            <color indexed="81"/>
            <rFont val="Tahoma"/>
            <family val="2"/>
          </rPr>
          <t>TRANSFERENCIA AL ITC 16/12/11</t>
        </r>
      </text>
    </comment>
    <comment ref="AC21" authorId="1">
      <text>
        <r>
          <rPr>
            <b/>
            <sz val="8"/>
            <color indexed="81"/>
            <rFont val="Tahoma"/>
            <family val="2"/>
          </rPr>
          <t>TRANSFERENCIA AL ITC 16/01/12.
TRANSFERENCIA AL ITC 19/01 X DIF. EN MATERIA.</t>
        </r>
        <r>
          <rPr>
            <sz val="8"/>
            <color indexed="81"/>
            <rFont val="Tahoma"/>
            <family val="2"/>
          </rPr>
          <t xml:space="preserve">
</t>
        </r>
      </text>
    </comment>
    <comment ref="AE21" authorId="1">
      <text>
        <r>
          <rPr>
            <b/>
            <sz val="8"/>
            <color indexed="81"/>
            <rFont val="Tahoma"/>
            <family val="2"/>
          </rPr>
          <t>TRANSFERENCIA AL ITC 17/02/12</t>
        </r>
      </text>
    </comment>
    <comment ref="AH21" authorId="1">
      <text>
        <r>
          <rPr>
            <b/>
            <sz val="8"/>
            <color indexed="81"/>
            <rFont val="Tahoma"/>
            <family val="2"/>
          </rPr>
          <t>TRANSFERENCIA 20/3/12</t>
        </r>
        <r>
          <rPr>
            <sz val="8"/>
            <color indexed="81"/>
            <rFont val="Tahoma"/>
            <family val="2"/>
          </rPr>
          <t xml:space="preserve">
</t>
        </r>
      </text>
    </comment>
    <comment ref="AJ21" authorId="1">
      <text>
        <r>
          <rPr>
            <b/>
            <sz val="8"/>
            <color indexed="81"/>
            <rFont val="Tahoma"/>
            <family val="2"/>
          </rPr>
          <t>TRANSFERENCIA AL ITC 20/04/12</t>
        </r>
      </text>
    </comment>
    <comment ref="AL21" authorId="1">
      <text>
        <r>
          <rPr>
            <b/>
            <sz val="8"/>
            <color indexed="81"/>
            <rFont val="Tahoma"/>
            <family val="2"/>
          </rPr>
          <t>TRANSFERENCIA 22/05/12</t>
        </r>
        <r>
          <rPr>
            <sz val="8"/>
            <color indexed="81"/>
            <rFont val="Tahoma"/>
            <family val="2"/>
          </rPr>
          <t xml:space="preserve">
</t>
        </r>
      </text>
    </comment>
    <comment ref="AN21" authorId="3">
      <text>
        <r>
          <rPr>
            <b/>
            <sz val="8"/>
            <color indexed="81"/>
            <rFont val="Tahoma"/>
            <family val="2"/>
          </rPr>
          <t>20/06/12</t>
        </r>
        <r>
          <rPr>
            <sz val="8"/>
            <color indexed="81"/>
            <rFont val="Tahoma"/>
            <family val="2"/>
          </rPr>
          <t xml:space="preserve">
</t>
        </r>
      </text>
    </comment>
    <comment ref="AP21" authorId="3">
      <text>
        <r>
          <rPr>
            <b/>
            <sz val="8"/>
            <color indexed="81"/>
            <rFont val="Tahoma"/>
            <family val="2"/>
          </rPr>
          <t>TRANSFER 24/08/12</t>
        </r>
        <r>
          <rPr>
            <sz val="8"/>
            <color indexed="81"/>
            <rFont val="Tahoma"/>
            <family val="2"/>
          </rPr>
          <t xml:space="preserve">
</t>
        </r>
      </text>
    </comment>
    <comment ref="H22" authorId="2">
      <text>
        <r>
          <rPr>
            <b/>
            <sz val="8"/>
            <color indexed="81"/>
            <rFont val="Tahoma"/>
            <family val="2"/>
          </rPr>
          <t>cmic:</t>
        </r>
        <r>
          <rPr>
            <sz val="8"/>
            <color indexed="81"/>
            <rFont val="Tahoma"/>
            <family val="2"/>
          </rPr>
          <t xml:space="preserve">
DEPOSITO AL ITC 23 DE FEBRERO</t>
        </r>
      </text>
    </comment>
    <comment ref="J22" authorId="2">
      <text>
        <r>
          <rPr>
            <b/>
            <sz val="8"/>
            <color indexed="81"/>
            <rFont val="Tahoma"/>
            <family val="2"/>
          </rPr>
          <t>cmic:</t>
        </r>
        <r>
          <rPr>
            <sz val="8"/>
            <color indexed="81"/>
            <rFont val="Tahoma"/>
            <family val="2"/>
          </rPr>
          <t xml:space="preserve">
DEPOSITO AL ITC 23 DE FEBRERO</t>
        </r>
      </text>
    </comment>
    <comment ref="L22" authorId="1">
      <text>
        <r>
          <rPr>
            <b/>
            <sz val="8"/>
            <color indexed="81"/>
            <rFont val="Tahoma"/>
            <family val="2"/>
          </rPr>
          <t>DEPOSITO AL ITC 20 DE MAYO 2011 $2,600.00 + CUPON 418</t>
        </r>
      </text>
    </comment>
    <comment ref="N22" authorId="1">
      <text>
        <r>
          <rPr>
            <b/>
            <sz val="8"/>
            <color indexed="81"/>
            <rFont val="Tahoma"/>
            <family val="2"/>
          </rPr>
          <t>DEPOSITO AL ITC 20 DE MAYO 2011.</t>
        </r>
        <r>
          <rPr>
            <sz val="8"/>
            <color indexed="81"/>
            <rFont val="Tahoma"/>
            <family val="2"/>
          </rPr>
          <t xml:space="preserve">
</t>
        </r>
      </text>
    </comment>
    <comment ref="H23" authorId="2">
      <text>
        <r>
          <rPr>
            <b/>
            <sz val="8"/>
            <color indexed="81"/>
            <rFont val="Tahoma"/>
            <family val="2"/>
          </rPr>
          <t>cmic:</t>
        </r>
        <r>
          <rPr>
            <sz val="8"/>
            <color indexed="81"/>
            <rFont val="Tahoma"/>
            <family val="2"/>
          </rPr>
          <t xml:space="preserve">
TRANSFERENCIA AL ITC 03 DE MARZO</t>
        </r>
      </text>
    </comment>
    <comment ref="J23" authorId="1">
      <text>
        <r>
          <rPr>
            <sz val="8"/>
            <color indexed="81"/>
            <rFont val="Tahoma"/>
            <family val="2"/>
          </rPr>
          <t xml:space="preserve">INTERBANCARIO  11 MARZO 2011
</t>
        </r>
      </text>
    </comment>
    <comment ref="L23" authorId="1">
      <text>
        <r>
          <rPr>
            <sz val="8"/>
            <color indexed="81"/>
            <rFont val="Tahoma"/>
            <family val="2"/>
          </rPr>
          <t xml:space="preserve">DEPOSITO AL ITC 25 ABRIL 2011
</t>
        </r>
      </text>
    </comment>
    <comment ref="N23" authorId="1">
      <text>
        <r>
          <rPr>
            <b/>
            <sz val="8"/>
            <color indexed="81"/>
            <rFont val="Tahoma"/>
            <family val="2"/>
          </rPr>
          <t>TRANSFERENCIA AL ITC 02 DE JUNIO 2011</t>
        </r>
        <r>
          <rPr>
            <sz val="8"/>
            <color indexed="81"/>
            <rFont val="Tahoma"/>
            <family val="2"/>
          </rPr>
          <t xml:space="preserve">
</t>
        </r>
      </text>
    </comment>
    <comment ref="P23" authorId="1">
      <text>
        <r>
          <rPr>
            <b/>
            <sz val="8"/>
            <color indexed="81"/>
            <rFont val="Tahoma"/>
            <family val="2"/>
          </rPr>
          <t>TRANSFERENCIA AL ITC 30 DE JUNIO 2011</t>
        </r>
        <r>
          <rPr>
            <sz val="8"/>
            <color indexed="81"/>
            <rFont val="Tahoma"/>
            <family val="2"/>
          </rPr>
          <t xml:space="preserve">
</t>
        </r>
      </text>
    </comment>
    <comment ref="R23" authorId="1">
      <text>
        <r>
          <rPr>
            <b/>
            <sz val="8"/>
            <color indexed="81"/>
            <rFont val="Tahoma"/>
            <family val="2"/>
          </rPr>
          <t>TRANSFERENCIA  AL ITC 01 DE SEPTIEMBRE</t>
        </r>
        <r>
          <rPr>
            <sz val="8"/>
            <color indexed="81"/>
            <rFont val="Tahoma"/>
            <family val="2"/>
          </rPr>
          <t xml:space="preserve">
</t>
        </r>
      </text>
    </comment>
    <comment ref="U23" authorId="1">
      <text>
        <r>
          <rPr>
            <b/>
            <sz val="8"/>
            <color indexed="81"/>
            <rFont val="Tahoma"/>
            <family val="2"/>
          </rPr>
          <t>TRANSFERENCIA AL ITC 21 DE SEPTIEMBRE 2011</t>
        </r>
        <r>
          <rPr>
            <sz val="8"/>
            <color indexed="81"/>
            <rFont val="Tahoma"/>
            <family val="2"/>
          </rPr>
          <t xml:space="preserve">
</t>
        </r>
      </text>
    </comment>
    <comment ref="W23" authorId="1">
      <text>
        <r>
          <rPr>
            <b/>
            <sz val="8"/>
            <color indexed="81"/>
            <rFont val="Tahoma"/>
            <family val="2"/>
          </rPr>
          <t>TRANSFERENCIA AL ITC 17 DE NOVIEMBRE 2011 PAGO 192.00 DE RECARGOS</t>
        </r>
        <r>
          <rPr>
            <sz val="8"/>
            <color indexed="81"/>
            <rFont val="Tahoma"/>
            <family val="2"/>
          </rPr>
          <t xml:space="preserve">
</t>
        </r>
      </text>
    </comment>
    <comment ref="Y23" authorId="1">
      <text>
        <r>
          <rPr>
            <b/>
            <sz val="8"/>
            <color indexed="81"/>
            <rFont val="Tahoma"/>
            <family val="2"/>
          </rPr>
          <t>TRANSFERENCIA AL ITC 17 DE NOVIEMBRE 2011</t>
        </r>
        <r>
          <rPr>
            <sz val="8"/>
            <color indexed="81"/>
            <rFont val="Tahoma"/>
            <family val="2"/>
          </rPr>
          <t xml:space="preserve">
</t>
        </r>
      </text>
    </comment>
    <comment ref="AA23" authorId="1">
      <text>
        <r>
          <rPr>
            <b/>
            <sz val="8"/>
            <color indexed="81"/>
            <rFont val="Tahoma"/>
            <family val="2"/>
          </rPr>
          <t>TRANSFERENCIA AL ITC 20/01/12</t>
        </r>
        <r>
          <rPr>
            <sz val="8"/>
            <color indexed="81"/>
            <rFont val="Tahoma"/>
            <family val="2"/>
          </rPr>
          <t xml:space="preserve">
</t>
        </r>
      </text>
    </comment>
    <comment ref="AC23" authorId="1">
      <text>
        <r>
          <rPr>
            <b/>
            <sz val="8"/>
            <color indexed="81"/>
            <rFont val="Tahoma"/>
            <family val="2"/>
          </rPr>
          <t>TRANSFERENCIA AL ITC 20/01/12</t>
        </r>
        <r>
          <rPr>
            <sz val="8"/>
            <color indexed="81"/>
            <rFont val="Tahoma"/>
            <family val="2"/>
          </rPr>
          <t xml:space="preserve">
</t>
        </r>
      </text>
    </comment>
    <comment ref="H24" authorId="2">
      <text>
        <r>
          <rPr>
            <b/>
            <sz val="8"/>
            <color indexed="81"/>
            <rFont val="Tahoma"/>
            <family val="2"/>
          </rPr>
          <t>cmic:</t>
        </r>
        <r>
          <rPr>
            <sz val="8"/>
            <color indexed="81"/>
            <rFont val="Tahoma"/>
            <family val="2"/>
          </rPr>
          <t xml:space="preserve">
DEPOSITO AL ITC 04 MARZO 2011</t>
        </r>
      </text>
    </comment>
    <comment ref="J24" authorId="2">
      <text>
        <r>
          <rPr>
            <b/>
            <sz val="8"/>
            <color indexed="81"/>
            <rFont val="Tahoma"/>
            <family val="2"/>
          </rPr>
          <t>cmic:</t>
        </r>
        <r>
          <rPr>
            <sz val="8"/>
            <color indexed="81"/>
            <rFont val="Tahoma"/>
            <family val="2"/>
          </rPr>
          <t xml:space="preserve">
DEPOSITO AL ITC 04 DE MARZO 2011</t>
        </r>
      </text>
    </comment>
    <comment ref="L24" authorId="1">
      <text>
        <r>
          <rPr>
            <b/>
            <sz val="8"/>
            <color indexed="81"/>
            <rFont val="Tahoma"/>
            <family val="2"/>
          </rPr>
          <t>DEPOSITO AL ITC 15 DE ABRIL 2011</t>
        </r>
        <r>
          <rPr>
            <sz val="8"/>
            <color indexed="81"/>
            <rFont val="Tahoma"/>
            <family val="2"/>
          </rPr>
          <t xml:space="preserve">
</t>
        </r>
      </text>
    </comment>
    <comment ref="N24" authorId="1">
      <text>
        <r>
          <rPr>
            <b/>
            <sz val="8"/>
            <color indexed="81"/>
            <rFont val="Tahoma"/>
            <family val="2"/>
          </rPr>
          <t>DEPOSITO AL ITC 23 DE MAYO</t>
        </r>
        <r>
          <rPr>
            <sz val="8"/>
            <color indexed="81"/>
            <rFont val="Tahoma"/>
            <family val="2"/>
          </rPr>
          <t xml:space="preserve">
</t>
        </r>
      </text>
    </comment>
    <comment ref="P24" authorId="1">
      <text>
        <r>
          <rPr>
            <b/>
            <sz val="8"/>
            <color indexed="81"/>
            <rFont val="Tahoma"/>
            <family val="2"/>
          </rPr>
          <t>DEPOSITO AL ITC 15 DE JUNIO 2011</t>
        </r>
      </text>
    </comment>
    <comment ref="R24" authorId="1">
      <text>
        <r>
          <rPr>
            <b/>
            <sz val="8"/>
            <color indexed="81"/>
            <rFont val="Tahoma"/>
            <family val="2"/>
          </rPr>
          <t>DEPOSITO AL ITC EL 25 DE JULIO 2011</t>
        </r>
      </text>
    </comment>
    <comment ref="U24" authorId="1">
      <text>
        <r>
          <rPr>
            <b/>
            <sz val="8"/>
            <color indexed="81"/>
            <rFont val="Tahoma"/>
            <family val="2"/>
          </rPr>
          <t>DEPOSITO AL ITC 07 DE SEPTIEMBRE. PAGO ESTA CANTIDAD X RECARGOS.</t>
        </r>
      </text>
    </comment>
    <comment ref="W24" authorId="1">
      <text>
        <r>
          <rPr>
            <b/>
            <sz val="8"/>
            <color indexed="81"/>
            <rFont val="Tahoma"/>
            <family val="2"/>
          </rPr>
          <t>DEPOSITO AL ITC 14 DE OCTUBRE 2011</t>
        </r>
        <r>
          <rPr>
            <sz val="8"/>
            <color indexed="81"/>
            <rFont val="Tahoma"/>
            <family val="2"/>
          </rPr>
          <t xml:space="preserve">
</t>
        </r>
      </text>
    </comment>
    <comment ref="Y24" authorId="1">
      <text>
        <r>
          <rPr>
            <b/>
            <sz val="8"/>
            <color indexed="81"/>
            <rFont val="Tahoma"/>
            <family val="2"/>
          </rPr>
          <t>DEPOSITO AL ITC 15 DE NOVIEMBRE 2011</t>
        </r>
        <r>
          <rPr>
            <sz val="8"/>
            <color indexed="81"/>
            <rFont val="Tahoma"/>
            <family val="2"/>
          </rPr>
          <t xml:space="preserve">
</t>
        </r>
      </text>
    </comment>
    <comment ref="AA24" authorId="1">
      <text>
        <r>
          <rPr>
            <b/>
            <sz val="8"/>
            <color indexed="81"/>
            <rFont val="Tahoma"/>
            <family val="2"/>
          </rPr>
          <t>DEPOSITO AL ITC 06/01/12</t>
        </r>
      </text>
    </comment>
    <comment ref="AC24" authorId="1">
      <text>
        <r>
          <rPr>
            <b/>
            <sz val="8"/>
            <color indexed="81"/>
            <rFont val="Tahoma"/>
            <family val="2"/>
          </rPr>
          <t>DEPOSITO AL ITC 06/01/12</t>
        </r>
        <r>
          <rPr>
            <sz val="8"/>
            <color indexed="81"/>
            <rFont val="Tahoma"/>
            <family val="2"/>
          </rPr>
          <t xml:space="preserve">
</t>
        </r>
      </text>
    </comment>
    <comment ref="AE24" authorId="1">
      <text>
        <r>
          <rPr>
            <b/>
            <sz val="8"/>
            <color indexed="81"/>
            <rFont val="Tahoma"/>
            <family val="2"/>
          </rPr>
          <t>deposito al itc 10/02/12</t>
        </r>
        <r>
          <rPr>
            <sz val="8"/>
            <color indexed="81"/>
            <rFont val="Tahoma"/>
            <family val="2"/>
          </rPr>
          <t xml:space="preserve">
</t>
        </r>
      </text>
    </comment>
    <comment ref="AJ24" authorId="1">
      <text>
        <r>
          <rPr>
            <b/>
            <sz val="8"/>
            <color indexed="81"/>
            <rFont val="Tahoma"/>
            <family val="2"/>
          </rPr>
          <t>13/04/12</t>
        </r>
        <r>
          <rPr>
            <sz val="8"/>
            <color indexed="81"/>
            <rFont val="Tahoma"/>
            <family val="2"/>
          </rPr>
          <t xml:space="preserve">
</t>
        </r>
      </text>
    </comment>
    <comment ref="AL24" authorId="3">
      <text>
        <r>
          <rPr>
            <b/>
            <sz val="8"/>
            <color indexed="81"/>
            <rFont val="Tahoma"/>
            <family val="2"/>
          </rPr>
          <t>08/06/12</t>
        </r>
        <r>
          <rPr>
            <sz val="8"/>
            <color indexed="81"/>
            <rFont val="Tahoma"/>
            <family val="2"/>
          </rPr>
          <t xml:space="preserve">
</t>
        </r>
      </text>
    </comment>
    <comment ref="AN24" authorId="3">
      <text>
        <r>
          <rPr>
            <b/>
            <sz val="8"/>
            <color indexed="81"/>
            <rFont val="Tahoma"/>
            <family val="2"/>
          </rPr>
          <t>31/07/12</t>
        </r>
        <r>
          <rPr>
            <sz val="8"/>
            <color indexed="81"/>
            <rFont val="Tahoma"/>
            <family val="2"/>
          </rPr>
          <t xml:space="preserve">
</t>
        </r>
      </text>
    </comment>
    <comment ref="AP24" authorId="3">
      <text>
        <r>
          <rPr>
            <b/>
            <sz val="8"/>
            <color indexed="81"/>
            <rFont val="Tahoma"/>
            <family val="2"/>
          </rPr>
          <t>26/09/12</t>
        </r>
        <r>
          <rPr>
            <sz val="8"/>
            <color indexed="81"/>
            <rFont val="Tahoma"/>
            <family val="2"/>
          </rPr>
          <t xml:space="preserve">
</t>
        </r>
      </text>
    </comment>
    <comment ref="H25" authorId="2">
      <text>
        <r>
          <rPr>
            <b/>
            <sz val="8"/>
            <color indexed="81"/>
            <rFont val="Tahoma"/>
            <family val="2"/>
          </rPr>
          <t>cmic:</t>
        </r>
        <r>
          <rPr>
            <sz val="8"/>
            <color indexed="81"/>
            <rFont val="Tahoma"/>
            <family val="2"/>
          </rPr>
          <t xml:space="preserve">
DEPOSITO AL ITC 5 DE AGOSTO 2010</t>
        </r>
      </text>
    </comment>
    <comment ref="J25" authorId="2">
      <text>
        <r>
          <rPr>
            <b/>
            <sz val="8"/>
            <color indexed="81"/>
            <rFont val="Tahoma"/>
            <family val="2"/>
          </rPr>
          <t>cmic:</t>
        </r>
        <r>
          <rPr>
            <sz val="8"/>
            <color indexed="81"/>
            <rFont val="Tahoma"/>
            <family val="2"/>
          </rPr>
          <t xml:space="preserve">
DEPOSITO AL ITC 5 DE AGOSTO 2010</t>
        </r>
      </text>
    </comment>
    <comment ref="L25" authorId="1">
      <text>
        <r>
          <rPr>
            <b/>
            <sz val="8"/>
            <color indexed="81"/>
            <rFont val="Tahoma"/>
            <family val="2"/>
          </rPr>
          <t>DEPOSITO AL ITC 30 MARZO 2011.</t>
        </r>
      </text>
    </comment>
    <comment ref="N25" authorId="1">
      <text>
        <r>
          <rPr>
            <b/>
            <sz val="8"/>
            <color indexed="81"/>
            <rFont val="Tahoma"/>
            <family val="2"/>
          </rPr>
          <t>DEPOSITO AL ITC 12 DE MAYO 2011</t>
        </r>
        <r>
          <rPr>
            <sz val="8"/>
            <color indexed="81"/>
            <rFont val="Tahoma"/>
            <family val="2"/>
          </rPr>
          <t xml:space="preserve">
</t>
        </r>
      </text>
    </comment>
    <comment ref="P25" authorId="1">
      <text>
        <r>
          <rPr>
            <b/>
            <sz val="8"/>
            <color indexed="81"/>
            <rFont val="Tahoma"/>
            <family val="2"/>
          </rPr>
          <t>DEPOSITO AL ITC EL 21 DE JUNIO 2011</t>
        </r>
        <r>
          <rPr>
            <sz val="8"/>
            <color indexed="81"/>
            <rFont val="Tahoma"/>
            <family val="2"/>
          </rPr>
          <t xml:space="preserve">
</t>
        </r>
      </text>
    </comment>
    <comment ref="R25" authorId="1">
      <text>
        <r>
          <rPr>
            <b/>
            <sz val="8"/>
            <color indexed="81"/>
            <rFont val="Tahoma"/>
            <family val="2"/>
          </rPr>
          <t>DEPOSITO AL ITC EL 26 DE JULIO 2011</t>
        </r>
      </text>
    </comment>
    <comment ref="U25" authorId="1">
      <text>
        <r>
          <rPr>
            <b/>
            <sz val="8"/>
            <color indexed="81"/>
            <rFont val="Tahoma"/>
            <family val="2"/>
          </rPr>
          <t>DEPOSITO AL ITC 09 DE SEPTIEMBRE 2011</t>
        </r>
        <r>
          <rPr>
            <sz val="8"/>
            <color indexed="81"/>
            <rFont val="Tahoma"/>
            <family val="2"/>
          </rPr>
          <t xml:space="preserve">
</t>
        </r>
      </text>
    </comment>
    <comment ref="W25" authorId="1">
      <text>
        <r>
          <rPr>
            <b/>
            <sz val="8"/>
            <color indexed="81"/>
            <rFont val="Tahoma"/>
            <family val="2"/>
          </rPr>
          <t>DEPOSITO AL ITC EL 07 DE OCTUBRE 2011</t>
        </r>
        <r>
          <rPr>
            <sz val="8"/>
            <color indexed="81"/>
            <rFont val="Tahoma"/>
            <family val="2"/>
          </rPr>
          <t xml:space="preserve">
</t>
        </r>
      </text>
    </comment>
    <comment ref="Y25" authorId="1">
      <text>
        <r>
          <rPr>
            <b/>
            <sz val="8"/>
            <color indexed="81"/>
            <rFont val="Tahoma"/>
            <family val="2"/>
          </rPr>
          <t>DEPOSITO AL ITC 07 DE NOVIEMBRE 2011.</t>
        </r>
        <r>
          <rPr>
            <sz val="8"/>
            <color indexed="81"/>
            <rFont val="Tahoma"/>
            <family val="2"/>
          </rPr>
          <t xml:space="preserve">
</t>
        </r>
      </text>
    </comment>
    <comment ref="AA25" authorId="1">
      <text>
        <r>
          <rPr>
            <b/>
            <sz val="8"/>
            <color indexed="81"/>
            <rFont val="Tahoma"/>
            <family val="2"/>
          </rPr>
          <t>deposito al itc 30 de noviembre 2011</t>
        </r>
        <r>
          <rPr>
            <sz val="8"/>
            <color indexed="81"/>
            <rFont val="Tahoma"/>
            <family val="2"/>
          </rPr>
          <t xml:space="preserve">
</t>
        </r>
      </text>
    </comment>
    <comment ref="AC25" authorId="1">
      <text>
        <r>
          <rPr>
            <b/>
            <sz val="8"/>
            <color indexed="81"/>
            <rFont val="Tahoma"/>
            <family val="2"/>
          </rPr>
          <t>DEPOSITO AL ITC 3 DE ENERO 2012</t>
        </r>
        <r>
          <rPr>
            <sz val="8"/>
            <color indexed="81"/>
            <rFont val="Tahoma"/>
            <family val="2"/>
          </rPr>
          <t xml:space="preserve">
</t>
        </r>
      </text>
    </comment>
    <comment ref="AE25" authorId="1">
      <text>
        <r>
          <rPr>
            <b/>
            <sz val="8"/>
            <color indexed="81"/>
            <rFont val="Tahoma"/>
            <family val="2"/>
          </rPr>
          <t>deposito al itc 20/03/12</t>
        </r>
        <r>
          <rPr>
            <sz val="8"/>
            <color indexed="81"/>
            <rFont val="Tahoma"/>
            <family val="2"/>
          </rPr>
          <t xml:space="preserve">
</t>
        </r>
      </text>
    </comment>
    <comment ref="AH25" authorId="1">
      <text>
        <r>
          <rPr>
            <b/>
            <sz val="8"/>
            <color indexed="81"/>
            <rFont val="Tahoma"/>
            <family val="2"/>
          </rPr>
          <t>29/03/12</t>
        </r>
        <r>
          <rPr>
            <sz val="8"/>
            <color indexed="81"/>
            <rFont val="Tahoma"/>
            <family val="2"/>
          </rPr>
          <t xml:space="preserve">
</t>
        </r>
      </text>
    </comment>
    <comment ref="AJ25" authorId="1">
      <text>
        <r>
          <rPr>
            <sz val="8"/>
            <color indexed="81"/>
            <rFont val="Tahoma"/>
            <family val="2"/>
          </rPr>
          <t xml:space="preserve">23/08/12
</t>
        </r>
      </text>
    </comment>
    <comment ref="AL25" authorId="1">
      <text>
        <r>
          <rPr>
            <b/>
            <sz val="8"/>
            <color indexed="81"/>
            <rFont val="Tahoma"/>
            <family val="2"/>
          </rPr>
          <t>11/06/12</t>
        </r>
        <r>
          <rPr>
            <sz val="8"/>
            <color indexed="81"/>
            <rFont val="Tahoma"/>
            <family val="2"/>
          </rPr>
          <t xml:space="preserve">
</t>
        </r>
      </text>
    </comment>
    <comment ref="AN25" authorId="3">
      <text>
        <r>
          <rPr>
            <b/>
            <sz val="8"/>
            <color indexed="81"/>
            <rFont val="Tahoma"/>
            <family val="2"/>
          </rPr>
          <t>08/08/12</t>
        </r>
        <r>
          <rPr>
            <sz val="8"/>
            <color indexed="81"/>
            <rFont val="Tahoma"/>
            <family val="2"/>
          </rPr>
          <t xml:space="preserve">
</t>
        </r>
      </text>
    </comment>
    <comment ref="H26" authorId="1">
      <text>
        <r>
          <rPr>
            <b/>
            <sz val="8"/>
            <color indexed="81"/>
            <rFont val="Tahoma"/>
            <family val="2"/>
          </rPr>
          <t>Usuario:</t>
        </r>
        <r>
          <rPr>
            <sz val="8"/>
            <color indexed="81"/>
            <rFont val="Tahoma"/>
            <family val="2"/>
          </rPr>
          <t xml:space="preserve">
DEPOSITO AL ITC EL10 DE MARZO 2011</t>
        </r>
      </text>
    </comment>
    <comment ref="J26" authorId="1">
      <text>
        <r>
          <rPr>
            <b/>
            <sz val="8"/>
            <color indexed="81"/>
            <rFont val="Tahoma"/>
            <family val="2"/>
          </rPr>
          <t>Usuario:</t>
        </r>
        <r>
          <rPr>
            <sz val="8"/>
            <color indexed="81"/>
            <rFont val="Tahoma"/>
            <family val="2"/>
          </rPr>
          <t xml:space="preserve">
DEPOSTITO AL ITC EL 10 MARZO 2011.</t>
        </r>
      </text>
    </comment>
    <comment ref="L26" authorId="1">
      <text>
        <r>
          <rPr>
            <b/>
            <sz val="8"/>
            <color indexed="81"/>
            <rFont val="Tahoma"/>
            <family val="2"/>
          </rPr>
          <t>TRANSEFERENCIA AL ITC 10 DE MAYO</t>
        </r>
        <r>
          <rPr>
            <sz val="8"/>
            <color indexed="81"/>
            <rFont val="Tahoma"/>
            <family val="2"/>
          </rPr>
          <t xml:space="preserve">
</t>
        </r>
      </text>
    </comment>
    <comment ref="N26" authorId="1">
      <text>
        <r>
          <rPr>
            <b/>
            <sz val="8"/>
            <color indexed="81"/>
            <rFont val="Tahoma"/>
            <family val="2"/>
          </rPr>
          <t>TRANSEFERENCIA AL ITC 10 DE MAYO</t>
        </r>
        <r>
          <rPr>
            <sz val="8"/>
            <color indexed="81"/>
            <rFont val="Tahoma"/>
            <family val="2"/>
          </rPr>
          <t xml:space="preserve">
</t>
        </r>
      </text>
    </comment>
    <comment ref="P26" authorId="1">
      <text>
        <r>
          <rPr>
            <b/>
            <sz val="8"/>
            <color indexed="81"/>
            <rFont val="Tahoma"/>
            <family val="2"/>
          </rPr>
          <t>DEPOSITO AL ITC EL 26 DE AGOSTO</t>
        </r>
        <r>
          <rPr>
            <sz val="8"/>
            <color indexed="81"/>
            <rFont val="Tahoma"/>
            <family val="2"/>
          </rPr>
          <t xml:space="preserve">
</t>
        </r>
      </text>
    </comment>
    <comment ref="R26" authorId="1">
      <text>
        <r>
          <rPr>
            <b/>
            <sz val="8"/>
            <color indexed="81"/>
            <rFont val="Tahoma"/>
            <family val="2"/>
          </rPr>
          <t>NO TOMO ESTA MATERIA NO LA VA A PAGAR</t>
        </r>
        <r>
          <rPr>
            <sz val="8"/>
            <color indexed="81"/>
            <rFont val="Tahoma"/>
            <family val="2"/>
          </rPr>
          <t xml:space="preserve">
</t>
        </r>
      </text>
    </comment>
    <comment ref="U26" authorId="1">
      <text>
        <r>
          <rPr>
            <b/>
            <sz val="8"/>
            <color indexed="81"/>
            <rFont val="Tahoma"/>
            <family val="2"/>
          </rPr>
          <t>DEPOSITO AL ITC EL 01 DE SEPTIEMBRE</t>
        </r>
      </text>
    </comment>
    <comment ref="W26" authorId="1">
      <text>
        <r>
          <rPr>
            <b/>
            <sz val="8"/>
            <color indexed="81"/>
            <rFont val="Tahoma"/>
            <family val="2"/>
          </rPr>
          <t>TRANSFERENCIA AL ITC 11 NOVIEMBRE 2011. PAGO 160.00 DE RECARGOS</t>
        </r>
        <r>
          <rPr>
            <sz val="8"/>
            <color indexed="81"/>
            <rFont val="Tahoma"/>
            <family val="2"/>
          </rPr>
          <t xml:space="preserve">
</t>
        </r>
      </text>
    </comment>
    <comment ref="Y26" authorId="1">
      <text>
        <r>
          <rPr>
            <b/>
            <sz val="8"/>
            <color indexed="81"/>
            <rFont val="Tahoma"/>
            <family val="2"/>
          </rPr>
          <t>TRANSFERENCIA AL ITC 11 NOVIEMBRE 2011</t>
        </r>
        <r>
          <rPr>
            <sz val="8"/>
            <color indexed="81"/>
            <rFont val="Tahoma"/>
            <family val="2"/>
          </rPr>
          <t xml:space="preserve">
</t>
        </r>
      </text>
    </comment>
    <comment ref="AA26" authorId="1">
      <text>
        <r>
          <rPr>
            <b/>
            <sz val="8"/>
            <color indexed="81"/>
            <rFont val="Tahoma"/>
            <family val="2"/>
          </rPr>
          <t>TRANSFERENCIA AL ITC 11/01/12</t>
        </r>
        <r>
          <rPr>
            <sz val="8"/>
            <color indexed="81"/>
            <rFont val="Tahoma"/>
            <family val="2"/>
          </rPr>
          <t xml:space="preserve">
</t>
        </r>
      </text>
    </comment>
    <comment ref="AC26" authorId="1">
      <text>
        <r>
          <rPr>
            <b/>
            <sz val="8"/>
            <color indexed="81"/>
            <rFont val="Tahoma"/>
            <family val="2"/>
          </rPr>
          <t>TRANSFERENCIA AL ITC 11/01/12</t>
        </r>
        <r>
          <rPr>
            <sz val="8"/>
            <color indexed="81"/>
            <rFont val="Tahoma"/>
            <family val="2"/>
          </rPr>
          <t xml:space="preserve">
</t>
        </r>
      </text>
    </comment>
    <comment ref="AE26" authorId="3">
      <text>
        <r>
          <rPr>
            <b/>
            <sz val="8"/>
            <color indexed="81"/>
            <rFont val="Tahoma"/>
            <family val="2"/>
          </rPr>
          <t>02/05/12</t>
        </r>
        <r>
          <rPr>
            <sz val="8"/>
            <color indexed="81"/>
            <rFont val="Tahoma"/>
            <family val="2"/>
          </rPr>
          <t xml:space="preserve">
</t>
        </r>
      </text>
    </comment>
    <comment ref="AH26" authorId="3">
      <text>
        <r>
          <rPr>
            <b/>
            <sz val="8"/>
            <color indexed="81"/>
            <rFont val="Tahoma"/>
            <family val="2"/>
          </rPr>
          <t>02/05/12</t>
        </r>
        <r>
          <rPr>
            <sz val="8"/>
            <color indexed="81"/>
            <rFont val="Tahoma"/>
            <family val="2"/>
          </rPr>
          <t xml:space="preserve">
</t>
        </r>
      </text>
    </comment>
    <comment ref="AJ26" authorId="3">
      <text>
        <r>
          <rPr>
            <b/>
            <sz val="8"/>
            <color indexed="81"/>
            <rFont val="Tahoma"/>
            <family val="2"/>
          </rPr>
          <t>02/05/12</t>
        </r>
        <r>
          <rPr>
            <sz val="8"/>
            <color indexed="81"/>
            <rFont val="Tahoma"/>
            <family val="2"/>
          </rPr>
          <t xml:space="preserve">
</t>
        </r>
      </text>
    </comment>
    <comment ref="AL26" authorId="3">
      <text>
        <r>
          <rPr>
            <b/>
            <sz val="8"/>
            <color indexed="81"/>
            <rFont val="Tahoma"/>
            <family val="2"/>
          </rPr>
          <t>02/05/12</t>
        </r>
        <r>
          <rPr>
            <sz val="8"/>
            <color indexed="81"/>
            <rFont val="Tahoma"/>
            <family val="2"/>
          </rPr>
          <t xml:space="preserve">
</t>
        </r>
      </text>
    </comment>
    <comment ref="AN26" authorId="3">
      <text>
        <r>
          <rPr>
            <b/>
            <sz val="8"/>
            <color indexed="81"/>
            <rFont val="Tahoma"/>
            <family val="2"/>
          </rPr>
          <t>03/09/12</t>
        </r>
      </text>
    </comment>
    <comment ref="AP26" authorId="3">
      <text>
        <r>
          <rPr>
            <b/>
            <sz val="8"/>
            <color indexed="81"/>
            <rFont val="Tahoma"/>
            <family val="2"/>
          </rPr>
          <t>03/09/12</t>
        </r>
      </text>
    </comment>
    <comment ref="AR26" authorId="3">
      <text>
        <r>
          <rPr>
            <b/>
            <sz val="8"/>
            <color indexed="81"/>
            <rFont val="Tahoma"/>
            <family val="2"/>
          </rPr>
          <t>03/09/12</t>
        </r>
      </text>
    </comment>
    <comment ref="H27" authorId="2">
      <text>
        <r>
          <rPr>
            <b/>
            <sz val="8"/>
            <color indexed="81"/>
            <rFont val="Tahoma"/>
            <family val="2"/>
          </rPr>
          <t>cmic:</t>
        </r>
        <r>
          <rPr>
            <sz val="8"/>
            <color indexed="81"/>
            <rFont val="Tahoma"/>
            <family val="2"/>
          </rPr>
          <t xml:space="preserve">
DEPOSITO AL ITC 16 DE MARZO</t>
        </r>
      </text>
    </comment>
    <comment ref="J27" authorId="2">
      <text>
        <r>
          <rPr>
            <b/>
            <sz val="8"/>
            <color indexed="81"/>
            <rFont val="Tahoma"/>
            <family val="2"/>
          </rPr>
          <t>cmic:</t>
        </r>
        <r>
          <rPr>
            <sz val="8"/>
            <color indexed="81"/>
            <rFont val="Tahoma"/>
            <family val="2"/>
          </rPr>
          <t xml:space="preserve">
DEPOSITO AL ITC 16 DE MARZO</t>
        </r>
      </text>
    </comment>
    <comment ref="L27" authorId="2">
      <text>
        <r>
          <rPr>
            <b/>
            <sz val="8"/>
            <color indexed="81"/>
            <rFont val="Tahoma"/>
            <family val="2"/>
          </rPr>
          <t>cmic:</t>
        </r>
        <r>
          <rPr>
            <sz val="8"/>
            <color indexed="81"/>
            <rFont val="Tahoma"/>
            <family val="2"/>
          </rPr>
          <t xml:space="preserve">
DEPOSITO AL ITC 29 DE MARZO</t>
        </r>
      </text>
    </comment>
    <comment ref="N27" authorId="1">
      <text>
        <r>
          <rPr>
            <b/>
            <sz val="8"/>
            <color indexed="81"/>
            <rFont val="Tahoma"/>
            <family val="2"/>
          </rPr>
          <t>DEPOSITO AL ITC 12 DE MAYO 2011</t>
        </r>
        <r>
          <rPr>
            <sz val="8"/>
            <color indexed="81"/>
            <rFont val="Tahoma"/>
            <family val="2"/>
          </rPr>
          <t xml:space="preserve">
</t>
        </r>
      </text>
    </comment>
    <comment ref="P27" authorId="1">
      <text>
        <r>
          <rPr>
            <b/>
            <sz val="8"/>
            <color indexed="81"/>
            <rFont val="Tahoma"/>
            <family val="2"/>
          </rPr>
          <t>DEPOSITO AL ITC 06 DE JUNIO 2011</t>
        </r>
      </text>
    </comment>
    <comment ref="R27" authorId="1">
      <text>
        <r>
          <rPr>
            <b/>
            <sz val="8"/>
            <color indexed="81"/>
            <rFont val="Tahoma"/>
            <family val="2"/>
          </rPr>
          <t>DEPOSITO AL ITC 26 DE JULIO 2011</t>
        </r>
        <r>
          <rPr>
            <sz val="8"/>
            <color indexed="81"/>
            <rFont val="Tahoma"/>
            <family val="2"/>
          </rPr>
          <t xml:space="preserve">
</t>
        </r>
      </text>
    </comment>
    <comment ref="U27" authorId="1">
      <text>
        <r>
          <rPr>
            <b/>
            <sz val="8"/>
            <color indexed="81"/>
            <rFont val="Tahoma"/>
            <family val="2"/>
          </rPr>
          <t>DEPOSITO AL ITC 15 DE AGOSTO 2011</t>
        </r>
        <r>
          <rPr>
            <sz val="8"/>
            <color indexed="81"/>
            <rFont val="Tahoma"/>
            <family val="2"/>
          </rPr>
          <t xml:space="preserve">
</t>
        </r>
      </text>
    </comment>
    <comment ref="W27" authorId="1">
      <text>
        <r>
          <rPr>
            <b/>
            <sz val="8"/>
            <color indexed="81"/>
            <rFont val="Tahoma"/>
            <family val="2"/>
          </rPr>
          <t>DEPOSITO AL ITC 26 DE SEPTIEMBRE 2011</t>
        </r>
        <r>
          <rPr>
            <sz val="8"/>
            <color indexed="81"/>
            <rFont val="Tahoma"/>
            <family val="2"/>
          </rPr>
          <t xml:space="preserve">
</t>
        </r>
      </text>
    </comment>
    <comment ref="Y27" authorId="1">
      <text>
        <r>
          <rPr>
            <b/>
            <sz val="8"/>
            <color indexed="81"/>
            <rFont val="Tahoma"/>
            <family val="2"/>
          </rPr>
          <t>DEPOSITO AL ITC 18 OCTUBRE 2011</t>
        </r>
        <r>
          <rPr>
            <sz val="8"/>
            <color indexed="81"/>
            <rFont val="Tahoma"/>
            <family val="2"/>
          </rPr>
          <t xml:space="preserve">
</t>
        </r>
      </text>
    </comment>
    <comment ref="AA27" authorId="1">
      <text>
        <r>
          <rPr>
            <b/>
            <sz val="8"/>
            <color indexed="81"/>
            <rFont val="Tahoma"/>
            <family val="2"/>
          </rPr>
          <t>DEPOSITO AL ITC 02 DICIEMBRE 2011</t>
        </r>
        <r>
          <rPr>
            <sz val="8"/>
            <color indexed="81"/>
            <rFont val="Tahoma"/>
            <family val="2"/>
          </rPr>
          <t xml:space="preserve">
</t>
        </r>
      </text>
    </comment>
    <comment ref="AC27" authorId="1">
      <text>
        <r>
          <rPr>
            <b/>
            <sz val="8"/>
            <color indexed="81"/>
            <rFont val="Tahoma"/>
            <family val="2"/>
          </rPr>
          <t>DEPOSITO AL ITC 23/01/12</t>
        </r>
        <r>
          <rPr>
            <sz val="8"/>
            <color indexed="81"/>
            <rFont val="Tahoma"/>
            <family val="2"/>
          </rPr>
          <t xml:space="preserve">
</t>
        </r>
      </text>
    </comment>
    <comment ref="AE27" authorId="1">
      <text>
        <r>
          <rPr>
            <b/>
            <sz val="8"/>
            <color indexed="81"/>
            <rFont val="Tahoma"/>
            <family val="2"/>
          </rPr>
          <t>DEPOSITO AL ITC 09/02/12</t>
        </r>
        <r>
          <rPr>
            <sz val="8"/>
            <color indexed="81"/>
            <rFont val="Tahoma"/>
            <family val="2"/>
          </rPr>
          <t xml:space="preserve">
</t>
        </r>
      </text>
    </comment>
    <comment ref="AH27" authorId="1">
      <text>
        <r>
          <rPr>
            <b/>
            <sz val="8"/>
            <color indexed="81"/>
            <rFont val="Tahoma"/>
            <family val="2"/>
          </rPr>
          <t>TRANSFERENCIA AL ITC 08/03/12</t>
        </r>
      </text>
    </comment>
    <comment ref="AJ27" authorId="1">
      <text>
        <r>
          <rPr>
            <b/>
            <sz val="8"/>
            <color indexed="81"/>
            <rFont val="Tahoma"/>
            <family val="2"/>
          </rPr>
          <t>TRANSFERENCIA AL ITC 18/04/12</t>
        </r>
        <r>
          <rPr>
            <sz val="8"/>
            <color indexed="81"/>
            <rFont val="Tahoma"/>
            <family val="2"/>
          </rPr>
          <t xml:space="preserve">
</t>
        </r>
      </text>
    </comment>
    <comment ref="AL27" authorId="1">
      <text>
        <r>
          <rPr>
            <b/>
            <sz val="8"/>
            <color indexed="81"/>
            <rFont val="Tahoma"/>
            <family val="2"/>
          </rPr>
          <t>TRANSFER, 29/05/12</t>
        </r>
        <r>
          <rPr>
            <sz val="8"/>
            <color indexed="81"/>
            <rFont val="Tahoma"/>
            <family val="2"/>
          </rPr>
          <t xml:space="preserve">
</t>
        </r>
      </text>
    </comment>
    <comment ref="AN27" authorId="3">
      <text>
        <r>
          <rPr>
            <b/>
            <sz val="8"/>
            <color indexed="81"/>
            <rFont val="Tahoma"/>
            <family val="2"/>
          </rPr>
          <t xml:space="preserve">transfere 26/06/12
</t>
        </r>
      </text>
    </comment>
    <comment ref="AP27" authorId="3">
      <text>
        <r>
          <rPr>
            <b/>
            <sz val="8"/>
            <color indexed="81"/>
            <rFont val="Tahoma"/>
            <family val="2"/>
          </rPr>
          <t>TRANSFER 25/07/12</t>
        </r>
      </text>
    </comment>
    <comment ref="AR27" authorId="3">
      <text>
        <r>
          <rPr>
            <b/>
            <sz val="8"/>
            <color indexed="81"/>
            <rFont val="Tahoma"/>
            <family val="2"/>
          </rPr>
          <t>TRANSFER 31/08/12</t>
        </r>
      </text>
    </comment>
    <comment ref="H29" authorId="2">
      <text>
        <r>
          <rPr>
            <b/>
            <sz val="8"/>
            <color indexed="81"/>
            <rFont val="Tahoma"/>
            <family val="2"/>
          </rPr>
          <t>cmic:</t>
        </r>
        <r>
          <rPr>
            <sz val="8"/>
            <color indexed="81"/>
            <rFont val="Tahoma"/>
            <family val="2"/>
          </rPr>
          <t xml:space="preserve">
DEPOSITO AL ITC 01 DE MARZO 2011 $1,900 + CUPON</t>
        </r>
      </text>
    </comment>
    <comment ref="J29" authorId="2">
      <text>
        <r>
          <rPr>
            <b/>
            <sz val="8"/>
            <color indexed="81"/>
            <rFont val="Tahoma"/>
            <family val="2"/>
          </rPr>
          <t>cmic:</t>
        </r>
        <r>
          <rPr>
            <sz val="8"/>
            <color indexed="81"/>
            <rFont val="Tahoma"/>
            <family val="2"/>
          </rPr>
          <t xml:space="preserve">
DEPOSITO AL ITC 01 DE MARZO</t>
        </r>
      </text>
    </comment>
    <comment ref="L29" authorId="1">
      <text>
        <r>
          <rPr>
            <b/>
            <sz val="8"/>
            <color indexed="81"/>
            <rFont val="Tahoma"/>
            <family val="2"/>
          </rPr>
          <t>DEPOSITO AL ITC 15 ABRIL 2011</t>
        </r>
        <r>
          <rPr>
            <sz val="8"/>
            <color indexed="81"/>
            <rFont val="Tahoma"/>
            <family val="2"/>
          </rPr>
          <t xml:space="preserve">
</t>
        </r>
      </text>
    </comment>
    <comment ref="N29" authorId="1">
      <text>
        <r>
          <rPr>
            <b/>
            <sz val="8"/>
            <color indexed="81"/>
            <rFont val="Tahoma"/>
            <family val="2"/>
          </rPr>
          <t>DEPOSITO AL ITC  07 DE JUNIO 2011</t>
        </r>
      </text>
    </comment>
    <comment ref="P29" authorId="1">
      <text>
        <r>
          <rPr>
            <b/>
            <sz val="8"/>
            <color indexed="81"/>
            <rFont val="Tahoma"/>
            <family val="2"/>
          </rPr>
          <t xml:space="preserve">DEPOSITO AL ITC EL 08 DE JULIO 2011 </t>
        </r>
        <r>
          <rPr>
            <sz val="8"/>
            <color indexed="81"/>
            <rFont val="Tahoma"/>
            <family val="2"/>
          </rPr>
          <t xml:space="preserve">
</t>
        </r>
      </text>
    </comment>
    <comment ref="R29" authorId="1">
      <text>
        <r>
          <rPr>
            <b/>
            <sz val="8"/>
            <color indexed="81"/>
            <rFont val="Tahoma"/>
            <family val="2"/>
          </rPr>
          <t xml:space="preserve">DEPOSITO AL ITC EL 10 DE AGOSTO </t>
        </r>
      </text>
    </comment>
    <comment ref="U29" authorId="1">
      <text>
        <r>
          <rPr>
            <b/>
            <sz val="8"/>
            <color indexed="81"/>
            <rFont val="Tahoma"/>
            <family val="2"/>
          </rPr>
          <t>DEPOSITO AL ITC 10 DE OCTUBRE 2011</t>
        </r>
        <r>
          <rPr>
            <sz val="8"/>
            <color indexed="81"/>
            <rFont val="Tahoma"/>
            <family val="2"/>
          </rPr>
          <t xml:space="preserve">
</t>
        </r>
      </text>
    </comment>
    <comment ref="W29" authorId="1">
      <text>
        <r>
          <rPr>
            <b/>
            <sz val="8"/>
            <color indexed="81"/>
            <rFont val="Tahoma"/>
            <family val="2"/>
          </rPr>
          <t>DEPOSITARON AL ITC 16/12/11</t>
        </r>
      </text>
    </comment>
    <comment ref="Y29" authorId="1">
      <text>
        <r>
          <rPr>
            <b/>
            <sz val="8"/>
            <color indexed="81"/>
            <rFont val="Tahoma"/>
            <family val="2"/>
          </rPr>
          <t>DEPOSITARON AL ITC 16/12/11</t>
        </r>
      </text>
    </comment>
    <comment ref="AA29" authorId="1">
      <text>
        <r>
          <rPr>
            <b/>
            <sz val="8"/>
            <color indexed="81"/>
            <rFont val="Tahoma"/>
            <family val="2"/>
          </rPr>
          <t>DEPOSITO AL ITC 27/02/12</t>
        </r>
        <r>
          <rPr>
            <sz val="8"/>
            <color indexed="81"/>
            <rFont val="Tahoma"/>
            <family val="2"/>
          </rPr>
          <t xml:space="preserve">
</t>
        </r>
      </text>
    </comment>
    <comment ref="AC29" authorId="1">
      <text>
        <r>
          <rPr>
            <b/>
            <sz val="8"/>
            <color indexed="81"/>
            <rFont val="Tahoma"/>
            <family val="2"/>
          </rPr>
          <t>DEPOSITO AL ITC 03/04/12</t>
        </r>
        <r>
          <rPr>
            <sz val="8"/>
            <color indexed="81"/>
            <rFont val="Tahoma"/>
            <family val="2"/>
          </rPr>
          <t xml:space="preserve">
</t>
        </r>
      </text>
    </comment>
    <comment ref="AE29" authorId="1">
      <text>
        <r>
          <rPr>
            <b/>
            <sz val="8"/>
            <color indexed="81"/>
            <rFont val="Tahoma"/>
            <family val="2"/>
          </rPr>
          <t>01/06/12</t>
        </r>
      </text>
    </comment>
    <comment ref="AH29" authorId="1">
      <text>
        <r>
          <rPr>
            <b/>
            <sz val="8"/>
            <color indexed="81"/>
            <rFont val="Tahoma"/>
            <family val="2"/>
          </rPr>
          <t>01/06/12</t>
        </r>
      </text>
    </comment>
    <comment ref="AJ29" authorId="3">
      <text>
        <r>
          <rPr>
            <b/>
            <sz val="8"/>
            <color indexed="81"/>
            <rFont val="Tahoma"/>
            <family val="2"/>
          </rPr>
          <t>24/08/12</t>
        </r>
      </text>
    </comment>
    <comment ref="AL29" authorId="3">
      <text>
        <r>
          <rPr>
            <b/>
            <sz val="8"/>
            <color indexed="81"/>
            <rFont val="Tahoma"/>
            <family val="2"/>
          </rPr>
          <t>24/08/12</t>
        </r>
      </text>
    </comment>
    <comment ref="AN29" authorId="3">
      <text>
        <r>
          <rPr>
            <b/>
            <sz val="8"/>
            <color indexed="81"/>
            <rFont val="Tahoma"/>
            <family val="2"/>
          </rPr>
          <t>24/08/12</t>
        </r>
      </text>
    </comment>
    <comment ref="AP29" authorId="3">
      <text>
        <r>
          <rPr>
            <b/>
            <sz val="8"/>
            <color indexed="81"/>
            <rFont val="Tahoma"/>
            <family val="2"/>
          </rPr>
          <t>24/08/12</t>
        </r>
      </text>
    </comment>
  </commentList>
</comments>
</file>

<file path=xl/comments2.xml><?xml version="1.0" encoding="utf-8"?>
<comments xmlns="http://schemas.openxmlformats.org/spreadsheetml/2006/main">
  <authors>
    <author>Usuario</author>
    <author>contabilidad</author>
    <author>Ady</author>
    <author>GteAdmin</author>
  </authors>
  <commentList>
    <comment ref="H3" authorId="0">
      <text>
        <r>
          <rPr>
            <b/>
            <sz val="8"/>
            <color indexed="81"/>
            <rFont val="Tahoma"/>
            <family val="2"/>
          </rPr>
          <t>ANALISIS DE COSTOS</t>
        </r>
      </text>
    </comment>
    <comment ref="J3" authorId="0">
      <text>
        <r>
          <rPr>
            <b/>
            <sz val="8"/>
            <color indexed="81"/>
            <rFont val="Tahoma"/>
            <family val="2"/>
          </rPr>
          <t>PROGRAMACION DE OBRA</t>
        </r>
        <r>
          <rPr>
            <sz val="8"/>
            <color indexed="81"/>
            <rFont val="Tahoma"/>
            <family val="2"/>
          </rPr>
          <t xml:space="preserve">
</t>
        </r>
      </text>
    </comment>
    <comment ref="L3" authorId="0">
      <text>
        <r>
          <rPr>
            <sz val="8"/>
            <color indexed="81"/>
            <rFont val="Tahoma"/>
            <family val="2"/>
          </rPr>
          <t xml:space="preserve">
</t>
        </r>
      </text>
    </comment>
    <comment ref="N3" authorId="0">
      <text>
        <r>
          <rPr>
            <b/>
            <sz val="8"/>
            <color indexed="81"/>
            <rFont val="Tahoma"/>
            <family val="2"/>
          </rPr>
          <t>CONTABILIDAD Y FINANZAS</t>
        </r>
        <r>
          <rPr>
            <sz val="8"/>
            <color indexed="81"/>
            <rFont val="Tahoma"/>
            <family val="2"/>
          </rPr>
          <t xml:space="preserve">
</t>
        </r>
      </text>
    </comment>
    <comment ref="P3" authorId="0">
      <text>
        <r>
          <rPr>
            <b/>
            <sz val="8"/>
            <color indexed="81"/>
            <rFont val="Tahoma"/>
            <family val="2"/>
          </rPr>
          <t>LEGISLACION</t>
        </r>
        <r>
          <rPr>
            <sz val="8"/>
            <color indexed="81"/>
            <rFont val="Tahoma"/>
            <family val="2"/>
          </rPr>
          <t xml:space="preserve">
</t>
        </r>
      </text>
    </comment>
    <comment ref="F4" authorId="0">
      <text>
        <r>
          <rPr>
            <b/>
            <sz val="8"/>
            <color indexed="81"/>
            <rFont val="Tahoma"/>
            <family val="2"/>
          </rPr>
          <t>DEPOSITO AL ITC 20 DE SEPTIEMBRE 2011</t>
        </r>
        <r>
          <rPr>
            <sz val="8"/>
            <color indexed="81"/>
            <rFont val="Tahoma"/>
            <family val="2"/>
          </rPr>
          <t xml:space="preserve">
</t>
        </r>
      </text>
    </comment>
    <comment ref="H4" authorId="0">
      <text>
        <r>
          <rPr>
            <b/>
            <sz val="8"/>
            <color indexed="81"/>
            <rFont val="Tahoma"/>
            <family val="2"/>
          </rPr>
          <t>DEPOSITO AL ITC 27 DE OCTUBRE 2011</t>
        </r>
        <r>
          <rPr>
            <sz val="8"/>
            <color indexed="81"/>
            <rFont val="Tahoma"/>
            <family val="2"/>
          </rPr>
          <t xml:space="preserve">
</t>
        </r>
      </text>
    </comment>
    <comment ref="J4" authorId="0">
      <text>
        <r>
          <rPr>
            <b/>
            <sz val="8"/>
            <color indexed="81"/>
            <rFont val="Tahoma"/>
            <family val="2"/>
          </rPr>
          <t>DEPOSITO AL ITC 25 DE NOVIEMBRE 2011 PAGA 150.00 DE RECARGOS.</t>
        </r>
        <r>
          <rPr>
            <sz val="8"/>
            <color indexed="81"/>
            <rFont val="Tahoma"/>
            <family val="2"/>
          </rPr>
          <t xml:space="preserve">
</t>
        </r>
      </text>
    </comment>
    <comment ref="F5" authorId="0">
      <text>
        <r>
          <rPr>
            <b/>
            <sz val="8"/>
            <color indexed="81"/>
            <rFont val="Tahoma"/>
            <family val="2"/>
          </rPr>
          <t>DEPOSITO AL ITC 23 DE SEPTIEMBRE 2011</t>
        </r>
        <r>
          <rPr>
            <sz val="8"/>
            <color indexed="81"/>
            <rFont val="Tahoma"/>
            <family val="2"/>
          </rPr>
          <t xml:space="preserve">
</t>
        </r>
      </text>
    </comment>
    <comment ref="H5" authorId="0">
      <text>
        <r>
          <rPr>
            <b/>
            <sz val="8"/>
            <color indexed="81"/>
            <rFont val="Tahoma"/>
            <family val="2"/>
          </rPr>
          <t>DEPOSITO AL ITC 14 DE OCTUBRE 2011.</t>
        </r>
        <r>
          <rPr>
            <sz val="8"/>
            <color indexed="81"/>
            <rFont val="Tahoma"/>
            <family val="2"/>
          </rPr>
          <t xml:space="preserve">
</t>
        </r>
      </text>
    </comment>
    <comment ref="J5" authorId="0">
      <text>
        <r>
          <rPr>
            <b/>
            <sz val="8"/>
            <color indexed="81"/>
            <rFont val="Tahoma"/>
            <family val="2"/>
          </rPr>
          <t>DEPOSITO AL ITC 13/01/12</t>
        </r>
        <r>
          <rPr>
            <sz val="8"/>
            <color indexed="81"/>
            <rFont val="Tahoma"/>
            <family val="2"/>
          </rPr>
          <t xml:space="preserve">
</t>
        </r>
      </text>
    </comment>
    <comment ref="L5" authorId="0">
      <text>
        <r>
          <rPr>
            <b/>
            <sz val="8"/>
            <color indexed="81"/>
            <rFont val="Tahoma"/>
            <family val="2"/>
          </rPr>
          <t>DEPOSITO AL ITC 27/01/12</t>
        </r>
        <r>
          <rPr>
            <sz val="8"/>
            <color indexed="81"/>
            <rFont val="Tahoma"/>
            <family val="2"/>
          </rPr>
          <t xml:space="preserve">
</t>
        </r>
      </text>
    </comment>
    <comment ref="N5" authorId="0">
      <text>
        <r>
          <rPr>
            <b/>
            <sz val="8"/>
            <color indexed="81"/>
            <rFont val="Tahoma"/>
            <family val="2"/>
          </rPr>
          <t>20/04/12</t>
        </r>
      </text>
    </comment>
    <comment ref="P5" authorId="0">
      <text>
        <r>
          <rPr>
            <b/>
            <sz val="8"/>
            <color indexed="81"/>
            <rFont val="Tahoma"/>
            <family val="2"/>
          </rPr>
          <t>20/04/12</t>
        </r>
      </text>
    </comment>
    <comment ref="R5" authorId="0">
      <text>
        <r>
          <rPr>
            <b/>
            <sz val="8"/>
            <color indexed="81"/>
            <rFont val="Tahoma"/>
            <family val="2"/>
          </rPr>
          <t>20/04/12</t>
        </r>
      </text>
    </comment>
    <comment ref="U5" authorId="0">
      <text>
        <r>
          <rPr>
            <sz val="8"/>
            <color indexed="81"/>
            <rFont val="Tahoma"/>
            <family val="2"/>
          </rPr>
          <t xml:space="preserve">30/03/12
</t>
        </r>
      </text>
    </comment>
    <comment ref="X5" authorId="1">
      <text>
        <r>
          <rPr>
            <b/>
            <sz val="8"/>
            <color indexed="81"/>
            <rFont val="Tahoma"/>
            <family val="2"/>
          </rPr>
          <t>14/09/12</t>
        </r>
      </text>
    </comment>
    <comment ref="Z5" authorId="1">
      <text>
        <r>
          <rPr>
            <b/>
            <sz val="8"/>
            <color indexed="81"/>
            <rFont val="Tahoma"/>
            <family val="2"/>
          </rPr>
          <t>PAGO 5/10/12</t>
        </r>
        <r>
          <rPr>
            <sz val="8"/>
            <color indexed="81"/>
            <rFont val="Tahoma"/>
            <family val="2"/>
          </rPr>
          <t xml:space="preserve">
</t>
        </r>
      </text>
    </comment>
    <comment ref="AB5" authorId="1">
      <text>
        <r>
          <rPr>
            <b/>
            <sz val="8"/>
            <color indexed="81"/>
            <rFont val="Tahoma"/>
            <family val="2"/>
          </rPr>
          <t>PAGO 5/10/12</t>
        </r>
        <r>
          <rPr>
            <sz val="8"/>
            <color indexed="81"/>
            <rFont val="Tahoma"/>
            <family val="2"/>
          </rPr>
          <t xml:space="preserve">
</t>
        </r>
      </text>
    </comment>
    <comment ref="F6" authorId="0">
      <text>
        <r>
          <rPr>
            <b/>
            <sz val="8"/>
            <color indexed="81"/>
            <rFont val="Tahoma"/>
            <family val="2"/>
          </rPr>
          <t>DEPOSITO AL ITC 15 DE SEPTIEMBRE 2011</t>
        </r>
      </text>
    </comment>
    <comment ref="H6" authorId="0">
      <text>
        <r>
          <rPr>
            <b/>
            <sz val="8"/>
            <color indexed="81"/>
            <rFont val="Tahoma"/>
            <family val="2"/>
          </rPr>
          <t>DEPOSITO AL ITC 15 DE SEPTIEMBRE 2011. TIENE A FAVOR $192.00 PARA EL PAGO DE LA PROXIMA MENSUALIDAD X PRONTO PAGO</t>
        </r>
        <r>
          <rPr>
            <sz val="8"/>
            <color indexed="81"/>
            <rFont val="Tahoma"/>
            <family val="2"/>
          </rPr>
          <t xml:space="preserve">
</t>
        </r>
      </text>
    </comment>
    <comment ref="J6" authorId="0">
      <text>
        <r>
          <rPr>
            <b/>
            <sz val="8"/>
            <color indexed="81"/>
            <rFont val="Tahoma"/>
            <family val="2"/>
          </rPr>
          <t>DEPOSITO AL ITC 07 DE NOVIEMBRE 2011</t>
        </r>
        <r>
          <rPr>
            <sz val="8"/>
            <color indexed="81"/>
            <rFont val="Tahoma"/>
            <family val="2"/>
          </rPr>
          <t xml:space="preserve">
</t>
        </r>
        <r>
          <rPr>
            <b/>
            <sz val="8"/>
            <color indexed="81"/>
            <rFont val="Tahoma"/>
            <family val="2"/>
          </rPr>
          <t>+ 192 Q TENIA A FAVOR</t>
        </r>
      </text>
    </comment>
    <comment ref="L6" authorId="0">
      <text>
        <r>
          <rPr>
            <b/>
            <sz val="8"/>
            <color indexed="81"/>
            <rFont val="Tahoma"/>
            <family val="2"/>
          </rPr>
          <t>DEPOSITO AL ITC 03 DE ENERO 2012 PAGO $310.00 DE RECARGOS.</t>
        </r>
        <r>
          <rPr>
            <sz val="8"/>
            <color indexed="81"/>
            <rFont val="Tahoma"/>
            <family val="2"/>
          </rPr>
          <t xml:space="preserve">
</t>
        </r>
      </text>
    </comment>
    <comment ref="N6" authorId="0">
      <text>
        <r>
          <rPr>
            <b/>
            <sz val="8"/>
            <color indexed="81"/>
            <rFont val="Tahoma"/>
            <family val="2"/>
          </rPr>
          <t>deposito al itc 05/01/12</t>
        </r>
        <r>
          <rPr>
            <sz val="8"/>
            <color indexed="81"/>
            <rFont val="Tahoma"/>
            <family val="2"/>
          </rPr>
          <t xml:space="preserve">
</t>
        </r>
      </text>
    </comment>
    <comment ref="P6" authorId="0">
      <text>
        <r>
          <rPr>
            <b/>
            <sz val="8"/>
            <color indexed="81"/>
            <rFont val="Tahoma"/>
            <family val="2"/>
          </rPr>
          <t>DEPOSITO AL ITC 23/2/12</t>
        </r>
      </text>
    </comment>
    <comment ref="R6" authorId="0">
      <text>
        <r>
          <rPr>
            <b/>
            <sz val="8"/>
            <color indexed="81"/>
            <rFont val="Tahoma"/>
            <family val="2"/>
          </rPr>
          <t>TRANSFERENCIA AL ITC 30/03/12</t>
        </r>
        <r>
          <rPr>
            <sz val="8"/>
            <color indexed="81"/>
            <rFont val="Tahoma"/>
            <family val="2"/>
          </rPr>
          <t xml:space="preserve">
</t>
        </r>
      </text>
    </comment>
    <comment ref="U6" authorId="0">
      <text>
        <r>
          <rPr>
            <b/>
            <sz val="8"/>
            <color indexed="81"/>
            <rFont val="Tahoma"/>
            <family val="2"/>
          </rPr>
          <t>TRANSFERENCIA AL ITC 30/03/12</t>
        </r>
      </text>
    </comment>
    <comment ref="X6" authorId="1">
      <text>
        <r>
          <rPr>
            <b/>
            <sz val="8"/>
            <color indexed="81"/>
            <rFont val="Tahoma"/>
            <family val="2"/>
          </rPr>
          <t>13/06/12</t>
        </r>
      </text>
    </comment>
    <comment ref="Z6" authorId="1">
      <text>
        <r>
          <rPr>
            <b/>
            <sz val="8"/>
            <color indexed="81"/>
            <rFont val="Tahoma"/>
            <family val="2"/>
          </rPr>
          <t>13/06/12</t>
        </r>
        <r>
          <rPr>
            <sz val="8"/>
            <color indexed="81"/>
            <rFont val="Tahoma"/>
            <family val="2"/>
          </rPr>
          <t xml:space="preserve">
</t>
        </r>
      </text>
    </comment>
    <comment ref="AB6" authorId="1">
      <text>
        <r>
          <rPr>
            <b/>
            <sz val="8"/>
            <color indexed="81"/>
            <rFont val="Tahoma"/>
            <family val="2"/>
          </rPr>
          <t>25/07/12</t>
        </r>
        <r>
          <rPr>
            <sz val="8"/>
            <color indexed="81"/>
            <rFont val="Tahoma"/>
            <family val="2"/>
          </rPr>
          <t xml:space="preserve">
</t>
        </r>
      </text>
    </comment>
    <comment ref="AD6" authorId="1">
      <text>
        <r>
          <rPr>
            <b/>
            <sz val="8"/>
            <color indexed="81"/>
            <rFont val="Tahoma"/>
            <family val="2"/>
          </rPr>
          <t>29/08/12</t>
        </r>
        <r>
          <rPr>
            <sz val="8"/>
            <color indexed="81"/>
            <rFont val="Tahoma"/>
            <family val="2"/>
          </rPr>
          <t xml:space="preserve">
</t>
        </r>
      </text>
    </comment>
    <comment ref="AF6" authorId="1">
      <text>
        <r>
          <rPr>
            <b/>
            <sz val="8"/>
            <color indexed="81"/>
            <rFont val="Tahoma"/>
            <family val="2"/>
          </rPr>
          <t>29/08/12</t>
        </r>
        <r>
          <rPr>
            <sz val="8"/>
            <color indexed="81"/>
            <rFont val="Tahoma"/>
            <family val="2"/>
          </rPr>
          <t xml:space="preserve">
QUEDA UN SALDO A FAVOR DE </t>
        </r>
        <r>
          <rPr>
            <b/>
            <sz val="8"/>
            <color indexed="81"/>
            <rFont val="Tahoma"/>
            <family val="2"/>
          </rPr>
          <t>682.00</t>
        </r>
      </text>
    </comment>
    <comment ref="AI6" authorId="1">
      <text>
        <r>
          <rPr>
            <b/>
            <sz val="8"/>
            <color indexed="81"/>
            <rFont val="Tahoma"/>
            <family val="2"/>
          </rPr>
          <t>11/10/12 PAGO ESTA CANTIDAD XQ TENIA SALDO A FAVOR VER EL MES ANTERIOR</t>
        </r>
        <r>
          <rPr>
            <sz val="8"/>
            <color indexed="81"/>
            <rFont val="Tahoma"/>
            <family val="2"/>
          </rPr>
          <t xml:space="preserve">
</t>
        </r>
      </text>
    </comment>
    <comment ref="AK6" authorId="1">
      <text>
        <r>
          <rPr>
            <b/>
            <sz val="8"/>
            <color indexed="81"/>
            <rFont val="Tahoma"/>
            <family val="2"/>
          </rPr>
          <t>31/10/12</t>
        </r>
      </text>
    </comment>
    <comment ref="AM6" authorId="1">
      <text>
        <r>
          <rPr>
            <b/>
            <sz val="8"/>
            <color indexed="81"/>
            <rFont val="Tahoma"/>
            <family val="2"/>
          </rPr>
          <t>24/01/13</t>
        </r>
        <r>
          <rPr>
            <sz val="8"/>
            <color indexed="81"/>
            <rFont val="Tahoma"/>
            <family val="2"/>
          </rPr>
          <t xml:space="preserve">
</t>
        </r>
      </text>
    </comment>
    <comment ref="AO6" authorId="1">
      <text>
        <r>
          <rPr>
            <b/>
            <sz val="8"/>
            <color indexed="81"/>
            <rFont val="Tahoma"/>
            <family val="2"/>
          </rPr>
          <t xml:space="preserve">24/01/13
</t>
        </r>
        <r>
          <rPr>
            <sz val="8"/>
            <color indexed="81"/>
            <rFont val="Tahoma"/>
            <family val="2"/>
          </rPr>
          <t xml:space="preserve">
</t>
        </r>
      </text>
    </comment>
    <comment ref="AQ6" authorId="1">
      <text>
        <r>
          <rPr>
            <b/>
            <sz val="8"/>
            <color indexed="81"/>
            <rFont val="Tahoma"/>
            <family val="2"/>
          </rPr>
          <t xml:space="preserve">24/01/13
</t>
        </r>
        <r>
          <rPr>
            <sz val="8"/>
            <color indexed="81"/>
            <rFont val="Tahoma"/>
            <family val="2"/>
          </rPr>
          <t xml:space="preserve">
</t>
        </r>
      </text>
    </comment>
    <comment ref="F7" authorId="0">
      <text>
        <r>
          <rPr>
            <b/>
            <sz val="8"/>
            <color indexed="81"/>
            <rFont val="Tahoma"/>
            <family val="2"/>
          </rPr>
          <t>DEPOSITO AL ITC 23 DE SEPTIEMBRE 2011</t>
        </r>
        <r>
          <rPr>
            <sz val="8"/>
            <color indexed="81"/>
            <rFont val="Tahoma"/>
            <family val="2"/>
          </rPr>
          <t xml:space="preserve">
</t>
        </r>
      </text>
    </comment>
    <comment ref="H7" authorId="0">
      <text>
        <r>
          <rPr>
            <b/>
            <sz val="8"/>
            <color indexed="81"/>
            <rFont val="Tahoma"/>
            <family val="2"/>
          </rPr>
          <t>DEPOSITO AL ITC 01 DE NOVIEMBRE 2011</t>
        </r>
        <r>
          <rPr>
            <sz val="8"/>
            <color indexed="81"/>
            <rFont val="Tahoma"/>
            <family val="2"/>
          </rPr>
          <t xml:space="preserve">
</t>
        </r>
      </text>
    </comment>
    <comment ref="J7" authorId="0">
      <text>
        <r>
          <rPr>
            <b/>
            <sz val="8"/>
            <color indexed="81"/>
            <rFont val="Tahoma"/>
            <family val="2"/>
          </rPr>
          <t>DEPOSITO AL ITC EL 30 DE NOVIEMBRE PAGA 150.00 DE RECARGOS</t>
        </r>
        <r>
          <rPr>
            <sz val="8"/>
            <color indexed="81"/>
            <rFont val="Tahoma"/>
            <family val="2"/>
          </rPr>
          <t xml:space="preserve">
</t>
        </r>
      </text>
    </comment>
    <comment ref="L7" authorId="0">
      <text>
        <r>
          <rPr>
            <b/>
            <sz val="8"/>
            <color indexed="81"/>
            <rFont val="Tahoma"/>
            <family val="2"/>
          </rPr>
          <t>DEPOSITO AL ITC 11/01/12</t>
        </r>
        <r>
          <rPr>
            <sz val="8"/>
            <color indexed="81"/>
            <rFont val="Tahoma"/>
            <family val="2"/>
          </rPr>
          <t xml:space="preserve">
</t>
        </r>
      </text>
    </comment>
    <comment ref="N7" authorId="0">
      <text>
        <r>
          <rPr>
            <b/>
            <sz val="8"/>
            <color indexed="81"/>
            <rFont val="Tahoma"/>
            <family val="2"/>
          </rPr>
          <t>DEPOSITO AL ITC 13/02/12</t>
        </r>
        <r>
          <rPr>
            <sz val="8"/>
            <color indexed="81"/>
            <rFont val="Tahoma"/>
            <family val="2"/>
          </rPr>
          <t xml:space="preserve">
</t>
        </r>
      </text>
    </comment>
    <comment ref="P7" authorId="0">
      <text>
        <r>
          <rPr>
            <b/>
            <sz val="8"/>
            <color indexed="81"/>
            <rFont val="Tahoma"/>
            <family val="2"/>
          </rPr>
          <t>PAGO 16/03/12</t>
        </r>
        <r>
          <rPr>
            <sz val="8"/>
            <color indexed="81"/>
            <rFont val="Tahoma"/>
            <family val="2"/>
          </rPr>
          <t xml:space="preserve">
</t>
        </r>
      </text>
    </comment>
    <comment ref="R7" authorId="0">
      <text>
        <r>
          <rPr>
            <b/>
            <sz val="8"/>
            <color indexed="81"/>
            <rFont val="Tahoma"/>
            <family val="2"/>
          </rPr>
          <t>07/05/12</t>
        </r>
        <r>
          <rPr>
            <sz val="8"/>
            <color indexed="81"/>
            <rFont val="Tahoma"/>
            <family val="2"/>
          </rPr>
          <t xml:space="preserve">
</t>
        </r>
      </text>
    </comment>
    <comment ref="U7" authorId="0">
      <text>
        <r>
          <rPr>
            <b/>
            <sz val="8"/>
            <color indexed="81"/>
            <rFont val="Tahoma"/>
            <family val="2"/>
          </rPr>
          <t>07/05/12</t>
        </r>
        <r>
          <rPr>
            <sz val="8"/>
            <color indexed="81"/>
            <rFont val="Tahoma"/>
            <family val="2"/>
          </rPr>
          <t xml:space="preserve">
</t>
        </r>
      </text>
    </comment>
    <comment ref="X7" authorId="1">
      <text>
        <r>
          <rPr>
            <b/>
            <sz val="8"/>
            <color indexed="81"/>
            <rFont val="Tahoma"/>
            <family val="2"/>
          </rPr>
          <t>25/06/12 PAGO SIN RECARGOS POR APOYO CONCEDIDO X CHUY</t>
        </r>
      </text>
    </comment>
    <comment ref="Z7" authorId="1">
      <text>
        <r>
          <rPr>
            <b/>
            <sz val="8"/>
            <color indexed="81"/>
            <rFont val="Tahoma"/>
            <family val="2"/>
          </rPr>
          <t>25/06/12</t>
        </r>
        <r>
          <rPr>
            <sz val="8"/>
            <color indexed="81"/>
            <rFont val="Tahoma"/>
            <family val="2"/>
          </rPr>
          <t xml:space="preserve">
</t>
        </r>
      </text>
    </comment>
    <comment ref="AB7" authorId="1">
      <text>
        <r>
          <rPr>
            <b/>
            <sz val="8"/>
            <color indexed="81"/>
            <rFont val="Tahoma"/>
            <family val="2"/>
          </rPr>
          <t>10/07/12</t>
        </r>
        <r>
          <rPr>
            <sz val="8"/>
            <color indexed="81"/>
            <rFont val="Tahoma"/>
            <family val="2"/>
          </rPr>
          <t xml:space="preserve">
</t>
        </r>
      </text>
    </comment>
    <comment ref="AD7" authorId="1">
      <text>
        <r>
          <rPr>
            <b/>
            <sz val="8"/>
            <color indexed="81"/>
            <rFont val="Tahoma"/>
            <family val="2"/>
          </rPr>
          <t>PAGO EN CAJA Y SE DEPOSITO EL 6/08/12</t>
        </r>
      </text>
    </comment>
    <comment ref="AF7" authorId="1">
      <text>
        <r>
          <rPr>
            <b/>
            <sz val="8"/>
            <color indexed="81"/>
            <rFont val="Tahoma"/>
            <family val="2"/>
          </rPr>
          <t>03/09/12</t>
        </r>
      </text>
    </comment>
    <comment ref="AI7" authorId="1">
      <text>
        <r>
          <rPr>
            <b/>
            <sz val="8"/>
            <color indexed="81"/>
            <rFont val="Tahoma"/>
            <family val="2"/>
          </rPr>
          <t>24/01/13</t>
        </r>
      </text>
    </comment>
    <comment ref="AK7" authorId="1">
      <text>
        <r>
          <rPr>
            <b/>
            <sz val="8"/>
            <color indexed="81"/>
            <rFont val="Tahoma"/>
            <family val="2"/>
          </rPr>
          <t>24/01/13 PAGO 6,000 SE CONSIDERA 1 MENSUALIDA I QUEDAN PEND 400 D ESTA</t>
        </r>
        <r>
          <rPr>
            <sz val="8"/>
            <color indexed="81"/>
            <rFont val="Tahoma"/>
            <family val="2"/>
          </rPr>
          <t xml:space="preserve">
</t>
        </r>
      </text>
    </comment>
    <comment ref="AM7" authorId="1">
      <text>
        <r>
          <rPr>
            <b/>
            <sz val="8"/>
            <color indexed="81"/>
            <rFont val="Tahoma"/>
            <family val="2"/>
          </rPr>
          <t>PAGA 5000 SE TOMAN LOS 400 DE LA ANTERIOR Y SE PAGA ESTA  Y QUEDAN 1,400 P/LA SIGUIENTE</t>
        </r>
      </text>
    </comment>
    <comment ref="AO7" authorId="1">
      <text>
        <r>
          <rPr>
            <b/>
            <sz val="8"/>
            <color indexed="81"/>
            <rFont val="Tahoma"/>
            <family val="2"/>
          </rPr>
          <t xml:space="preserve">PAGA 5000 SE TOMAN 1,800 DE ESTE PAGO MAS LO EL SALDO PENDIENTE DEL OTRO MES QUDEA SALDO </t>
        </r>
        <r>
          <rPr>
            <sz val="8"/>
            <color indexed="81"/>
            <rFont val="Tahoma"/>
            <family val="2"/>
          </rPr>
          <t xml:space="preserve">
</t>
        </r>
      </text>
    </comment>
    <comment ref="AQ7" authorId="1">
      <text>
        <r>
          <rPr>
            <b/>
            <sz val="8"/>
            <color indexed="81"/>
            <rFont val="Tahoma"/>
            <family val="2"/>
          </rPr>
          <t>01/03/13</t>
        </r>
        <r>
          <rPr>
            <sz val="8"/>
            <color indexed="81"/>
            <rFont val="Tahoma"/>
            <family val="2"/>
          </rPr>
          <t xml:space="preserve">
</t>
        </r>
      </text>
    </comment>
    <comment ref="AS7" authorId="1">
      <text>
        <r>
          <rPr>
            <b/>
            <sz val="9"/>
            <color indexed="81"/>
            <rFont val="Tahoma"/>
            <family val="2"/>
          </rPr>
          <t>contabilidad:</t>
        </r>
        <r>
          <rPr>
            <sz val="9"/>
            <color indexed="81"/>
            <rFont val="Tahoma"/>
            <family val="2"/>
          </rPr>
          <t xml:space="preserve">
17-DIC-13</t>
        </r>
      </text>
    </comment>
    <comment ref="F8" authorId="0">
      <text>
        <r>
          <rPr>
            <b/>
            <sz val="8"/>
            <color indexed="81"/>
            <rFont val="Tahoma"/>
            <family val="2"/>
          </rPr>
          <t>DEPOSITO AL ITC 21 DE OCTUBRE 2011. COMO NO SE FACTURO EN 2011 TUVO K VOLVER A PAGAR 05/10/12 PARA PEDIR FACTURA Y SOLICITAR REEMBOLSO</t>
        </r>
      </text>
    </comment>
    <comment ref="H8" authorId="0">
      <text>
        <r>
          <rPr>
            <b/>
            <sz val="8"/>
            <color indexed="81"/>
            <rFont val="Tahoma"/>
            <family val="2"/>
          </rPr>
          <t>TRANSFERENCIA 23/12/11</t>
        </r>
      </text>
    </comment>
    <comment ref="J8" authorId="0">
      <text>
        <r>
          <rPr>
            <b/>
            <sz val="8"/>
            <color indexed="81"/>
            <rFont val="Tahoma"/>
            <family val="2"/>
          </rPr>
          <t>TRANSFERENCIA 23/12/11</t>
        </r>
      </text>
    </comment>
    <comment ref="L8" authorId="0">
      <text>
        <r>
          <rPr>
            <b/>
            <sz val="8"/>
            <color indexed="81"/>
            <rFont val="Tahoma"/>
            <family val="2"/>
          </rPr>
          <t>TRANSFERENCIA 23/12/11</t>
        </r>
      </text>
    </comment>
    <comment ref="N8" authorId="0">
      <text>
        <r>
          <rPr>
            <b/>
            <sz val="8"/>
            <color indexed="81"/>
            <rFont val="Tahoma"/>
            <family val="2"/>
          </rPr>
          <t>TRANSFERENCIA 23/12/11</t>
        </r>
      </text>
    </comment>
    <comment ref="P8" authorId="0">
      <text>
        <r>
          <rPr>
            <b/>
            <sz val="8"/>
            <color indexed="81"/>
            <rFont val="Tahoma"/>
            <family val="2"/>
          </rPr>
          <t>TRANSFERENCIA 23/12/11</t>
        </r>
      </text>
    </comment>
    <comment ref="R8" authorId="0">
      <text>
        <r>
          <rPr>
            <b/>
            <sz val="8"/>
            <color indexed="81"/>
            <rFont val="Tahoma"/>
            <family val="2"/>
          </rPr>
          <t>TRANSFERENCIA 23/12/11</t>
        </r>
      </text>
    </comment>
    <comment ref="U8" authorId="1">
      <text>
        <r>
          <rPr>
            <b/>
            <sz val="8"/>
            <color indexed="81"/>
            <rFont val="Tahoma"/>
            <family val="2"/>
          </rPr>
          <t>05/10/12</t>
        </r>
        <r>
          <rPr>
            <sz val="8"/>
            <color indexed="81"/>
            <rFont val="Tahoma"/>
            <family val="2"/>
          </rPr>
          <t xml:space="preserve">
</t>
        </r>
      </text>
    </comment>
    <comment ref="F9" authorId="0">
      <text>
        <r>
          <rPr>
            <b/>
            <sz val="8"/>
            <color indexed="81"/>
            <rFont val="Tahoma"/>
            <family val="2"/>
          </rPr>
          <t>DEPOSITO AL ITC 14 DE SEPTIEMBRE 2011</t>
        </r>
        <r>
          <rPr>
            <sz val="8"/>
            <color indexed="81"/>
            <rFont val="Tahoma"/>
            <family val="2"/>
          </rPr>
          <t xml:space="preserve">
</t>
        </r>
      </text>
    </comment>
    <comment ref="H9" authorId="0">
      <text>
        <r>
          <rPr>
            <b/>
            <sz val="8"/>
            <color indexed="81"/>
            <rFont val="Tahoma"/>
            <family val="2"/>
          </rPr>
          <t>DEPOSITO AL ITC 11 DE OCTUBRE 2011</t>
        </r>
        <r>
          <rPr>
            <sz val="8"/>
            <color indexed="81"/>
            <rFont val="Tahoma"/>
            <family val="2"/>
          </rPr>
          <t xml:space="preserve">
</t>
        </r>
      </text>
    </comment>
    <comment ref="J9" authorId="0">
      <text>
        <r>
          <rPr>
            <b/>
            <sz val="8"/>
            <color indexed="81"/>
            <rFont val="Tahoma"/>
            <family val="2"/>
          </rPr>
          <t>DEPOSITO AL ITC 04 DE NOVIEMBRE 2011 04 DE NOVIEMBRE 2011.</t>
        </r>
        <r>
          <rPr>
            <sz val="8"/>
            <color indexed="81"/>
            <rFont val="Tahoma"/>
            <family val="2"/>
          </rPr>
          <t xml:space="preserve">
</t>
        </r>
      </text>
    </comment>
    <comment ref="L9" authorId="0">
      <text>
        <r>
          <rPr>
            <b/>
            <sz val="8"/>
            <color indexed="81"/>
            <rFont val="Tahoma"/>
            <family val="2"/>
          </rPr>
          <t>DEPOSITO AL ITC 05 DE DICIEMBRE 2011</t>
        </r>
        <r>
          <rPr>
            <sz val="8"/>
            <color indexed="81"/>
            <rFont val="Tahoma"/>
            <family val="2"/>
          </rPr>
          <t xml:space="preserve">
</t>
        </r>
      </text>
    </comment>
    <comment ref="N9" authorId="0">
      <text>
        <r>
          <rPr>
            <b/>
            <sz val="8"/>
            <color indexed="81"/>
            <rFont val="Tahoma"/>
            <family val="2"/>
          </rPr>
          <t>DEPOSITO AL ITC 05/01/12</t>
        </r>
        <r>
          <rPr>
            <sz val="8"/>
            <color indexed="81"/>
            <rFont val="Tahoma"/>
            <family val="2"/>
          </rPr>
          <t xml:space="preserve">
</t>
        </r>
      </text>
    </comment>
    <comment ref="R9" authorId="0">
      <text>
        <r>
          <rPr>
            <b/>
            <sz val="8"/>
            <color indexed="81"/>
            <rFont val="Tahoma"/>
            <family val="2"/>
          </rPr>
          <t>DEPOSITO 05/3/12</t>
        </r>
        <r>
          <rPr>
            <sz val="8"/>
            <color indexed="81"/>
            <rFont val="Tahoma"/>
            <family val="2"/>
          </rPr>
          <t xml:space="preserve">
</t>
        </r>
      </text>
    </comment>
    <comment ref="U9" authorId="0">
      <text>
        <r>
          <rPr>
            <b/>
            <sz val="8"/>
            <color indexed="81"/>
            <rFont val="Tahoma"/>
            <family val="2"/>
          </rPr>
          <t>DEPOSITO AL ITC 03/04/12</t>
        </r>
      </text>
    </comment>
    <comment ref="X9" authorId="0">
      <text>
        <r>
          <rPr>
            <b/>
            <sz val="8"/>
            <color indexed="81"/>
            <rFont val="Tahoma"/>
            <family val="2"/>
          </rPr>
          <t>03/05/12</t>
        </r>
        <r>
          <rPr>
            <sz val="8"/>
            <color indexed="81"/>
            <rFont val="Tahoma"/>
            <family val="2"/>
          </rPr>
          <t xml:space="preserve">
</t>
        </r>
      </text>
    </comment>
    <comment ref="Z9" authorId="0">
      <text>
        <r>
          <rPr>
            <b/>
            <sz val="8"/>
            <color indexed="81"/>
            <rFont val="Tahoma"/>
            <family val="2"/>
          </rPr>
          <t>05/06/12</t>
        </r>
      </text>
    </comment>
    <comment ref="AB9" authorId="1">
      <text>
        <r>
          <rPr>
            <b/>
            <sz val="8"/>
            <color indexed="81"/>
            <rFont val="Tahoma"/>
            <family val="2"/>
          </rPr>
          <t>18/07/12</t>
        </r>
        <r>
          <rPr>
            <sz val="8"/>
            <color indexed="81"/>
            <rFont val="Tahoma"/>
            <family val="2"/>
          </rPr>
          <t xml:space="preserve">
</t>
        </r>
      </text>
    </comment>
    <comment ref="AD9" authorId="1">
      <text>
        <r>
          <rPr>
            <b/>
            <sz val="8"/>
            <color indexed="81"/>
            <rFont val="Tahoma"/>
            <family val="2"/>
          </rPr>
          <t>01/08/12</t>
        </r>
        <r>
          <rPr>
            <sz val="8"/>
            <color indexed="81"/>
            <rFont val="Tahoma"/>
            <family val="2"/>
          </rPr>
          <t xml:space="preserve">
</t>
        </r>
      </text>
    </comment>
    <comment ref="AK9" authorId="1">
      <text>
        <r>
          <rPr>
            <b/>
            <sz val="8"/>
            <color indexed="81"/>
            <rFont val="Tahoma"/>
            <family val="2"/>
          </rPr>
          <t>27/11/12</t>
        </r>
        <r>
          <rPr>
            <sz val="8"/>
            <color indexed="81"/>
            <rFont val="Tahoma"/>
            <family val="2"/>
          </rPr>
          <t xml:space="preserve">
</t>
        </r>
      </text>
    </comment>
    <comment ref="AM9" authorId="1">
      <text>
        <r>
          <rPr>
            <b/>
            <sz val="8"/>
            <color indexed="81"/>
            <rFont val="Tahoma"/>
            <family val="2"/>
          </rPr>
          <t>19/12/12</t>
        </r>
        <r>
          <rPr>
            <sz val="8"/>
            <color indexed="81"/>
            <rFont val="Tahoma"/>
            <family val="2"/>
          </rPr>
          <t xml:space="preserve">
</t>
        </r>
      </text>
    </comment>
    <comment ref="AO9" authorId="1">
      <text>
        <r>
          <rPr>
            <b/>
            <sz val="8"/>
            <color indexed="81"/>
            <rFont val="Tahoma"/>
            <family val="2"/>
          </rPr>
          <t>19/03/13</t>
        </r>
      </text>
    </comment>
    <comment ref="F10" authorId="0">
      <text>
        <r>
          <rPr>
            <b/>
            <sz val="8"/>
            <color indexed="81"/>
            <rFont val="Tahoma"/>
            <family val="2"/>
          </rPr>
          <t>DEPOSITO AL ITC EL 23 DE SEPTIEMBRE 2011</t>
        </r>
      </text>
    </comment>
    <comment ref="H10" authorId="0">
      <text>
        <r>
          <rPr>
            <b/>
            <sz val="8"/>
            <color indexed="81"/>
            <rFont val="Tahoma"/>
            <family val="2"/>
          </rPr>
          <t>DEPOSITO AL ITC 14 DE OCTUBRE 2011. TIENE 72.00 A FAVOR PARA LA SIGUIENTE MATERIA.</t>
        </r>
        <r>
          <rPr>
            <sz val="8"/>
            <color indexed="81"/>
            <rFont val="Tahoma"/>
            <family val="2"/>
          </rPr>
          <t xml:space="preserve">
</t>
        </r>
      </text>
    </comment>
    <comment ref="J10" authorId="0">
      <text>
        <r>
          <rPr>
            <b/>
            <sz val="8"/>
            <color indexed="81"/>
            <rFont val="Tahoma"/>
            <family val="2"/>
          </rPr>
          <t>deposito al itc 14 de noviembre 2011</t>
        </r>
        <r>
          <rPr>
            <sz val="8"/>
            <color indexed="81"/>
            <rFont val="Tahoma"/>
            <family val="2"/>
          </rPr>
          <t xml:space="preserve">
</t>
        </r>
      </text>
    </comment>
    <comment ref="L10" authorId="0">
      <text>
        <r>
          <rPr>
            <b/>
            <sz val="8"/>
            <color indexed="81"/>
            <rFont val="Tahoma"/>
            <family val="2"/>
          </rPr>
          <t>TRANSFERENCIA AL ITC 12/12/11</t>
        </r>
      </text>
    </comment>
    <comment ref="N10" authorId="0">
      <text>
        <r>
          <rPr>
            <b/>
            <sz val="8"/>
            <color indexed="81"/>
            <rFont val="Tahoma"/>
            <family val="2"/>
          </rPr>
          <t>transferencia al itc 25/01/12</t>
        </r>
        <r>
          <rPr>
            <sz val="8"/>
            <color indexed="81"/>
            <rFont val="Tahoma"/>
            <family val="2"/>
          </rPr>
          <t xml:space="preserve">
</t>
        </r>
      </text>
    </comment>
    <comment ref="P10" authorId="0">
      <text>
        <r>
          <rPr>
            <b/>
            <sz val="8"/>
            <color indexed="81"/>
            <rFont val="Tahoma"/>
            <family val="2"/>
          </rPr>
          <t>TRANSFERENCIA 29/2/12</t>
        </r>
      </text>
    </comment>
    <comment ref="R10" authorId="0">
      <text>
        <r>
          <rPr>
            <b/>
            <sz val="8"/>
            <color indexed="81"/>
            <rFont val="Tahoma"/>
            <family val="2"/>
          </rPr>
          <t xml:space="preserve">TRANSFERENCIA 29/02/12
</t>
        </r>
        <r>
          <rPr>
            <sz val="8"/>
            <color indexed="81"/>
            <rFont val="Tahoma"/>
            <family val="2"/>
          </rPr>
          <t xml:space="preserve">
</t>
        </r>
      </text>
    </comment>
    <comment ref="U10" authorId="0">
      <text>
        <r>
          <rPr>
            <b/>
            <sz val="8"/>
            <color indexed="81"/>
            <rFont val="Tahoma"/>
            <family val="2"/>
          </rPr>
          <t>transferencia 08/05/12</t>
        </r>
        <r>
          <rPr>
            <sz val="8"/>
            <color indexed="81"/>
            <rFont val="Tahoma"/>
            <family val="2"/>
          </rPr>
          <t xml:space="preserve">
</t>
        </r>
      </text>
    </comment>
    <comment ref="X10" authorId="0">
      <text>
        <r>
          <rPr>
            <b/>
            <sz val="8"/>
            <color indexed="81"/>
            <rFont val="Tahoma"/>
            <family val="2"/>
          </rPr>
          <t>transferencia 08/05/12</t>
        </r>
        <r>
          <rPr>
            <sz val="8"/>
            <color indexed="81"/>
            <rFont val="Tahoma"/>
            <family val="2"/>
          </rPr>
          <t xml:space="preserve">
</t>
        </r>
      </text>
    </comment>
    <comment ref="Z10" authorId="1">
      <text>
        <r>
          <rPr>
            <b/>
            <sz val="8"/>
            <color indexed="81"/>
            <rFont val="Tahoma"/>
            <family val="2"/>
          </rPr>
          <t>TRANS. 29/06/12</t>
        </r>
        <r>
          <rPr>
            <sz val="8"/>
            <color indexed="81"/>
            <rFont val="Tahoma"/>
            <family val="2"/>
          </rPr>
          <t xml:space="preserve">
</t>
        </r>
      </text>
    </comment>
    <comment ref="AB10" authorId="1">
      <text>
        <r>
          <rPr>
            <b/>
            <sz val="8"/>
            <color indexed="81"/>
            <rFont val="Tahoma"/>
            <family val="2"/>
          </rPr>
          <t>TRANS. 29/06/12</t>
        </r>
        <r>
          <rPr>
            <sz val="8"/>
            <color indexed="81"/>
            <rFont val="Tahoma"/>
            <family val="2"/>
          </rPr>
          <t xml:space="preserve">
</t>
        </r>
      </text>
    </comment>
    <comment ref="AD10" authorId="1">
      <text>
        <r>
          <rPr>
            <b/>
            <sz val="8"/>
            <color indexed="81"/>
            <rFont val="Tahoma"/>
            <family val="2"/>
          </rPr>
          <t>01/10/12</t>
        </r>
      </text>
    </comment>
    <comment ref="AF10" authorId="1">
      <text>
        <r>
          <rPr>
            <b/>
            <sz val="8"/>
            <color indexed="81"/>
            <rFont val="Tahoma"/>
            <family val="2"/>
          </rPr>
          <t>01/10/12</t>
        </r>
      </text>
    </comment>
    <comment ref="AI10" authorId="1">
      <text>
        <r>
          <rPr>
            <b/>
            <sz val="8"/>
            <color indexed="81"/>
            <rFont val="Tahoma"/>
            <family val="2"/>
          </rPr>
          <t>31/10/2012 PAGO ESTA CANTIDAD XQ TENIA SALDO A FAVOR YA QUE 3 MENSUALIDADES LAS PAGO POR 3,080</t>
        </r>
      </text>
    </comment>
    <comment ref="AK10" authorId="1">
      <text>
        <r>
          <rPr>
            <b/>
            <sz val="8"/>
            <color indexed="81"/>
            <rFont val="Tahoma"/>
            <family val="2"/>
          </rPr>
          <t>31/10/12</t>
        </r>
        <r>
          <rPr>
            <sz val="8"/>
            <color indexed="81"/>
            <rFont val="Tahoma"/>
            <family val="2"/>
          </rPr>
          <t xml:space="preserve">
</t>
        </r>
      </text>
    </comment>
    <comment ref="AM10" authorId="1">
      <text>
        <r>
          <rPr>
            <b/>
            <sz val="8"/>
            <color indexed="81"/>
            <rFont val="Tahoma"/>
            <family val="2"/>
          </rPr>
          <t>transfer 30/01/13</t>
        </r>
        <r>
          <rPr>
            <sz val="8"/>
            <color indexed="81"/>
            <rFont val="Tahoma"/>
            <family val="2"/>
          </rPr>
          <t xml:space="preserve">
</t>
        </r>
      </text>
    </comment>
    <comment ref="AO10" authorId="1">
      <text>
        <r>
          <rPr>
            <b/>
            <sz val="8"/>
            <color indexed="81"/>
            <rFont val="Tahoma"/>
            <family val="2"/>
          </rPr>
          <t>transfer 30/01/13</t>
        </r>
      </text>
    </comment>
    <comment ref="AQ10" authorId="1">
      <text>
        <r>
          <rPr>
            <b/>
            <sz val="8"/>
            <color indexed="81"/>
            <rFont val="Tahoma"/>
            <family val="2"/>
          </rPr>
          <t>15/03/13</t>
        </r>
        <r>
          <rPr>
            <sz val="8"/>
            <color indexed="81"/>
            <rFont val="Tahoma"/>
            <family val="2"/>
          </rPr>
          <t xml:space="preserve">
</t>
        </r>
      </text>
    </comment>
    <comment ref="AS10" authorId="1">
      <text>
        <r>
          <rPr>
            <b/>
            <sz val="8"/>
            <color indexed="81"/>
            <rFont val="Tahoma"/>
            <family val="2"/>
          </rPr>
          <t>15/03/13</t>
        </r>
      </text>
    </comment>
    <comment ref="F11" authorId="0">
      <text>
        <r>
          <rPr>
            <b/>
            <sz val="8"/>
            <color indexed="81"/>
            <rFont val="Tahoma"/>
            <family val="2"/>
          </rPr>
          <t>DEPOSITO AL ITC 5 DE OCTUBRE 2011</t>
        </r>
        <r>
          <rPr>
            <sz val="8"/>
            <color indexed="81"/>
            <rFont val="Tahoma"/>
            <family val="2"/>
          </rPr>
          <t xml:space="preserve">
</t>
        </r>
      </text>
    </comment>
    <comment ref="H11" authorId="0">
      <text>
        <r>
          <rPr>
            <b/>
            <sz val="8"/>
            <color indexed="81"/>
            <rFont val="Tahoma"/>
            <family val="2"/>
          </rPr>
          <t>DEPOSITO AL ITC EL 13 DE OCTUBRE 2011</t>
        </r>
        <r>
          <rPr>
            <sz val="8"/>
            <color indexed="81"/>
            <rFont val="Tahoma"/>
            <family val="2"/>
          </rPr>
          <t xml:space="preserve">
</t>
        </r>
      </text>
    </comment>
    <comment ref="J11" authorId="0">
      <text>
        <r>
          <rPr>
            <b/>
            <sz val="8"/>
            <color indexed="81"/>
            <rFont val="Tahoma"/>
            <family val="2"/>
          </rPr>
          <t>DEPOSITO AL ITC 04 DE NOVIEMBRE 2011 04 DE NOVIEMBRE 2011.</t>
        </r>
        <r>
          <rPr>
            <sz val="8"/>
            <color indexed="81"/>
            <rFont val="Tahoma"/>
            <family val="2"/>
          </rPr>
          <t xml:space="preserve">
</t>
        </r>
      </text>
    </comment>
    <comment ref="L11" authorId="0">
      <text>
        <r>
          <rPr>
            <b/>
            <sz val="8"/>
            <color indexed="81"/>
            <rFont val="Tahoma"/>
            <family val="2"/>
          </rPr>
          <t>DEPOSITO AL ITC 05 DE DIC. 2011</t>
        </r>
        <r>
          <rPr>
            <sz val="8"/>
            <color indexed="81"/>
            <rFont val="Tahoma"/>
            <family val="2"/>
          </rPr>
          <t xml:space="preserve">
</t>
        </r>
      </text>
    </comment>
    <comment ref="N11" authorId="0">
      <text>
        <r>
          <rPr>
            <b/>
            <sz val="8"/>
            <color indexed="81"/>
            <rFont val="Tahoma"/>
            <family val="2"/>
          </rPr>
          <t>DEPOSITO AL ITC  5 DE ENERO 2012</t>
        </r>
        <r>
          <rPr>
            <sz val="8"/>
            <color indexed="81"/>
            <rFont val="Tahoma"/>
            <family val="2"/>
          </rPr>
          <t xml:space="preserve">
</t>
        </r>
      </text>
    </comment>
    <comment ref="P11" authorId="0">
      <text>
        <r>
          <rPr>
            <b/>
            <sz val="8"/>
            <color indexed="81"/>
            <rFont val="Tahoma"/>
            <family val="2"/>
          </rPr>
          <t>DEPOSITO AL ITC 03/02/12</t>
        </r>
        <r>
          <rPr>
            <sz val="8"/>
            <color indexed="81"/>
            <rFont val="Tahoma"/>
            <family val="2"/>
          </rPr>
          <t xml:space="preserve">
</t>
        </r>
      </text>
    </comment>
    <comment ref="R11" authorId="0">
      <text>
        <r>
          <rPr>
            <b/>
            <sz val="8"/>
            <color indexed="81"/>
            <rFont val="Tahoma"/>
            <family val="2"/>
          </rPr>
          <t>DEPOSITO AL ITC 24/02/12</t>
        </r>
        <r>
          <rPr>
            <sz val="8"/>
            <color indexed="81"/>
            <rFont val="Tahoma"/>
            <family val="2"/>
          </rPr>
          <t xml:space="preserve">
</t>
        </r>
      </text>
    </comment>
    <comment ref="X11" authorId="0">
      <text>
        <r>
          <rPr>
            <b/>
            <sz val="8"/>
            <color indexed="81"/>
            <rFont val="Tahoma"/>
            <family val="2"/>
          </rPr>
          <t>04/05/12</t>
        </r>
        <r>
          <rPr>
            <sz val="8"/>
            <color indexed="81"/>
            <rFont val="Tahoma"/>
            <family val="2"/>
          </rPr>
          <t xml:space="preserve">
</t>
        </r>
      </text>
    </comment>
    <comment ref="Z11" authorId="0">
      <text>
        <r>
          <rPr>
            <b/>
            <sz val="8"/>
            <color indexed="81"/>
            <rFont val="Tahoma"/>
            <family val="2"/>
          </rPr>
          <t>11/06/12</t>
        </r>
      </text>
    </comment>
    <comment ref="AB11" authorId="1">
      <text>
        <r>
          <rPr>
            <b/>
            <sz val="8"/>
            <color indexed="81"/>
            <rFont val="Tahoma"/>
            <family val="2"/>
          </rPr>
          <t>24/07/12</t>
        </r>
        <r>
          <rPr>
            <sz val="8"/>
            <color indexed="81"/>
            <rFont val="Tahoma"/>
            <family val="2"/>
          </rPr>
          <t xml:space="preserve">
</t>
        </r>
      </text>
    </comment>
    <comment ref="AF11" authorId="1">
      <text>
        <r>
          <rPr>
            <b/>
            <sz val="8"/>
            <color indexed="81"/>
            <rFont val="Tahoma"/>
            <family val="2"/>
          </rPr>
          <t>05/09/12</t>
        </r>
      </text>
    </comment>
    <comment ref="AI11" authorId="1">
      <text>
        <r>
          <rPr>
            <b/>
            <sz val="8"/>
            <color indexed="81"/>
            <rFont val="Tahoma"/>
            <family val="2"/>
          </rPr>
          <t>05/10/12</t>
        </r>
      </text>
    </comment>
    <comment ref="AK11" authorId="1">
      <text>
        <r>
          <rPr>
            <b/>
            <sz val="8"/>
            <color indexed="81"/>
            <rFont val="Tahoma"/>
            <family val="2"/>
          </rPr>
          <t>05/11/12</t>
        </r>
        <r>
          <rPr>
            <sz val="8"/>
            <color indexed="81"/>
            <rFont val="Tahoma"/>
            <family val="2"/>
          </rPr>
          <t xml:space="preserve">
</t>
        </r>
      </text>
    </comment>
    <comment ref="AM11" authorId="1">
      <text>
        <r>
          <rPr>
            <b/>
            <sz val="8"/>
            <color indexed="81"/>
            <rFont val="Tahoma"/>
            <family val="2"/>
          </rPr>
          <t>05/11/12</t>
        </r>
        <r>
          <rPr>
            <sz val="8"/>
            <color indexed="81"/>
            <rFont val="Tahoma"/>
            <family val="2"/>
          </rPr>
          <t xml:space="preserve">
</t>
        </r>
      </text>
    </comment>
    <comment ref="AO11" authorId="1">
      <text>
        <r>
          <rPr>
            <b/>
            <sz val="8"/>
            <color indexed="81"/>
            <rFont val="Tahoma"/>
            <family val="2"/>
          </rPr>
          <t>04/01/13</t>
        </r>
        <r>
          <rPr>
            <sz val="8"/>
            <color indexed="81"/>
            <rFont val="Tahoma"/>
            <family val="2"/>
          </rPr>
          <t xml:space="preserve">
</t>
        </r>
      </text>
    </comment>
    <comment ref="AQ11" authorId="1">
      <text>
        <r>
          <rPr>
            <b/>
            <sz val="8"/>
            <color indexed="81"/>
            <rFont val="Tahoma"/>
            <family val="2"/>
          </rPr>
          <t>07/02 Y 05/02</t>
        </r>
      </text>
    </comment>
    <comment ref="AS11" authorId="1">
      <text>
        <r>
          <rPr>
            <b/>
            <sz val="8"/>
            <color indexed="81"/>
            <rFont val="Tahoma"/>
            <family val="2"/>
          </rPr>
          <t>05/03/13 UTILIZO UN CUPON</t>
        </r>
        <r>
          <rPr>
            <sz val="8"/>
            <color indexed="81"/>
            <rFont val="Tahoma"/>
            <family val="2"/>
          </rPr>
          <t xml:space="preserve">
</t>
        </r>
      </text>
    </comment>
    <comment ref="F12" authorId="0">
      <text>
        <r>
          <rPr>
            <b/>
            <sz val="8"/>
            <color indexed="81"/>
            <rFont val="Tahoma"/>
            <family val="2"/>
          </rPr>
          <t>DEPOSITO AL ITC 21 DE SEPTIEMBRE 2011</t>
        </r>
        <r>
          <rPr>
            <sz val="8"/>
            <color indexed="81"/>
            <rFont val="Tahoma"/>
            <family val="2"/>
          </rPr>
          <t xml:space="preserve">
</t>
        </r>
      </text>
    </comment>
    <comment ref="H12" authorId="0">
      <text>
        <r>
          <rPr>
            <b/>
            <sz val="8"/>
            <color indexed="81"/>
            <rFont val="Tahoma"/>
            <family val="2"/>
          </rPr>
          <t>DEPOSITO AL ITC 14 DE OCTUBRE 2011</t>
        </r>
        <r>
          <rPr>
            <sz val="8"/>
            <color indexed="81"/>
            <rFont val="Tahoma"/>
            <family val="2"/>
          </rPr>
          <t xml:space="preserve">
</t>
        </r>
      </text>
    </comment>
    <comment ref="J12" authorId="0">
      <text>
        <r>
          <rPr>
            <b/>
            <sz val="8"/>
            <color indexed="81"/>
            <rFont val="Tahoma"/>
            <family val="2"/>
          </rPr>
          <t>DEPOSITO AL ITC 04 DE NOVIEMBRE 2011 04 DE NOVIEMBRE 2011.</t>
        </r>
        <r>
          <rPr>
            <sz val="8"/>
            <color indexed="81"/>
            <rFont val="Tahoma"/>
            <family val="2"/>
          </rPr>
          <t xml:space="preserve">
</t>
        </r>
      </text>
    </comment>
    <comment ref="L12" authorId="0">
      <text>
        <r>
          <rPr>
            <b/>
            <sz val="8"/>
            <color indexed="81"/>
            <rFont val="Tahoma"/>
            <family val="2"/>
          </rPr>
          <t>deposito al itc 5/12/11</t>
        </r>
        <r>
          <rPr>
            <sz val="8"/>
            <color indexed="81"/>
            <rFont val="Tahoma"/>
            <family val="2"/>
          </rPr>
          <t xml:space="preserve">
</t>
        </r>
      </text>
    </comment>
    <comment ref="N12" authorId="0">
      <text>
        <r>
          <rPr>
            <b/>
            <sz val="8"/>
            <color indexed="81"/>
            <rFont val="Tahoma"/>
            <family val="2"/>
          </rPr>
          <t>deposito al itc 5/01/12</t>
        </r>
        <r>
          <rPr>
            <sz val="8"/>
            <color indexed="81"/>
            <rFont val="Tahoma"/>
            <family val="2"/>
          </rPr>
          <t xml:space="preserve">
</t>
        </r>
      </text>
    </comment>
    <comment ref="P12" authorId="0">
      <text>
        <r>
          <rPr>
            <b/>
            <sz val="8"/>
            <color indexed="81"/>
            <rFont val="Tahoma"/>
            <family val="2"/>
          </rPr>
          <t>DEPOSITO 07/02/12</t>
        </r>
        <r>
          <rPr>
            <sz val="8"/>
            <color indexed="81"/>
            <rFont val="Tahoma"/>
            <family val="2"/>
          </rPr>
          <t xml:space="preserve">
</t>
        </r>
      </text>
    </comment>
    <comment ref="R12" authorId="0">
      <text>
        <r>
          <rPr>
            <b/>
            <sz val="8"/>
            <color indexed="81"/>
            <rFont val="Tahoma"/>
            <family val="2"/>
          </rPr>
          <t>06/03/12</t>
        </r>
        <r>
          <rPr>
            <sz val="8"/>
            <color indexed="81"/>
            <rFont val="Tahoma"/>
            <family val="2"/>
          </rPr>
          <t xml:space="preserve">
</t>
        </r>
      </text>
    </comment>
    <comment ref="U12" authorId="0">
      <text>
        <r>
          <rPr>
            <b/>
            <sz val="8"/>
            <color indexed="81"/>
            <rFont val="Tahoma"/>
            <family val="2"/>
          </rPr>
          <t>16/04/12</t>
        </r>
      </text>
    </comment>
    <comment ref="X12" authorId="0">
      <text>
        <r>
          <rPr>
            <b/>
            <sz val="8"/>
            <color indexed="81"/>
            <rFont val="Tahoma"/>
            <family val="2"/>
          </rPr>
          <t>07/05/12</t>
        </r>
      </text>
    </comment>
    <comment ref="Z12" authorId="0">
      <text>
        <r>
          <rPr>
            <b/>
            <sz val="8"/>
            <color indexed="81"/>
            <rFont val="Tahoma"/>
            <family val="2"/>
          </rPr>
          <t>05/06/12</t>
        </r>
      </text>
    </comment>
    <comment ref="AB12" authorId="1">
      <text>
        <r>
          <rPr>
            <b/>
            <sz val="8"/>
            <color indexed="81"/>
            <rFont val="Tahoma"/>
            <family val="2"/>
          </rPr>
          <t>05/07/12</t>
        </r>
        <r>
          <rPr>
            <sz val="8"/>
            <color indexed="81"/>
            <rFont val="Tahoma"/>
            <family val="2"/>
          </rPr>
          <t xml:space="preserve">
</t>
        </r>
      </text>
    </comment>
    <comment ref="AD12" authorId="1">
      <text>
        <r>
          <rPr>
            <b/>
            <sz val="8"/>
            <color indexed="81"/>
            <rFont val="Tahoma"/>
            <family val="2"/>
          </rPr>
          <t>PAGO EN CAJA Y SE DEPOSITO EL 6/08/12</t>
        </r>
      </text>
    </comment>
    <comment ref="AF12" authorId="1">
      <text>
        <r>
          <rPr>
            <b/>
            <sz val="8"/>
            <color indexed="81"/>
            <rFont val="Tahoma"/>
            <family val="2"/>
          </rPr>
          <t>05/09/12</t>
        </r>
      </text>
    </comment>
    <comment ref="AI12" authorId="1">
      <text>
        <r>
          <rPr>
            <b/>
            <sz val="8"/>
            <color indexed="81"/>
            <rFont val="Tahoma"/>
            <family val="2"/>
          </rPr>
          <t>05/10/12</t>
        </r>
        <r>
          <rPr>
            <sz val="8"/>
            <color indexed="81"/>
            <rFont val="Tahoma"/>
            <family val="2"/>
          </rPr>
          <t xml:space="preserve">
SE DEPOSITA HASTA EL 11</t>
        </r>
      </text>
    </comment>
    <comment ref="AK12" authorId="1">
      <text>
        <r>
          <rPr>
            <b/>
            <sz val="8"/>
            <color indexed="81"/>
            <rFont val="Tahoma"/>
            <family val="2"/>
          </rPr>
          <t>07/11/12</t>
        </r>
      </text>
    </comment>
    <comment ref="AM12" authorId="1">
      <text>
        <r>
          <rPr>
            <b/>
            <sz val="8"/>
            <color indexed="81"/>
            <rFont val="Tahoma"/>
            <family val="2"/>
          </rPr>
          <t>10/12/12</t>
        </r>
      </text>
    </comment>
    <comment ref="AO12" authorId="1">
      <text>
        <r>
          <rPr>
            <b/>
            <sz val="8"/>
            <color indexed="81"/>
            <rFont val="Tahoma"/>
            <family val="2"/>
          </rPr>
          <t>07/01/13</t>
        </r>
        <r>
          <rPr>
            <sz val="8"/>
            <color indexed="81"/>
            <rFont val="Tahoma"/>
            <family val="2"/>
          </rPr>
          <t xml:space="preserve">
</t>
        </r>
      </text>
    </comment>
    <comment ref="AQ12" authorId="1">
      <text>
        <r>
          <rPr>
            <b/>
            <sz val="8"/>
            <color indexed="81"/>
            <rFont val="Tahoma"/>
            <family val="2"/>
          </rPr>
          <t>07/02/13</t>
        </r>
      </text>
    </comment>
    <comment ref="AS12" authorId="1">
      <text>
        <r>
          <rPr>
            <b/>
            <sz val="8"/>
            <color indexed="81"/>
            <rFont val="Tahoma"/>
            <family val="2"/>
          </rPr>
          <t>07/03/13</t>
        </r>
      </text>
    </comment>
    <comment ref="F13" authorId="0">
      <text>
        <r>
          <rPr>
            <b/>
            <sz val="8"/>
            <color indexed="81"/>
            <rFont val="Tahoma"/>
            <family val="2"/>
          </rPr>
          <t xml:space="preserve">DEPOSITO AL ITC 23 DE SEPTIEMBRE 2011
</t>
        </r>
        <r>
          <rPr>
            <sz val="8"/>
            <color indexed="81"/>
            <rFont val="Tahoma"/>
            <family val="2"/>
          </rPr>
          <t xml:space="preserve">
</t>
        </r>
      </text>
    </comment>
    <comment ref="H13" authorId="0">
      <text>
        <r>
          <rPr>
            <b/>
            <sz val="8"/>
            <color indexed="81"/>
            <rFont val="Tahoma"/>
            <family val="2"/>
          </rPr>
          <t>DEPOSITO AL ITC 10 DE OCTUBRE 2011. TIENE A FAVOR UN SALDO DE 192.00 PARA EL PROXIMO MES X PRONTO PAGO</t>
        </r>
        <r>
          <rPr>
            <sz val="8"/>
            <color indexed="81"/>
            <rFont val="Tahoma"/>
            <family val="2"/>
          </rPr>
          <t xml:space="preserve">
</t>
        </r>
      </text>
    </comment>
    <comment ref="J13" authorId="0">
      <text>
        <r>
          <rPr>
            <b/>
            <sz val="8"/>
            <color indexed="81"/>
            <rFont val="Tahoma"/>
            <family val="2"/>
          </rPr>
          <t>DEPOSITO AL ITC 01 DE NOV. 2011. TENIA UN SALDO A FAVOR DE 192.00 POR PRONTO PAGO Y QUEDA UN SALDO A FAVIR DE 64.00</t>
        </r>
        <r>
          <rPr>
            <sz val="8"/>
            <color indexed="81"/>
            <rFont val="Tahoma"/>
            <family val="2"/>
          </rPr>
          <t xml:space="preserve">
</t>
        </r>
      </text>
    </comment>
    <comment ref="L13" authorId="0">
      <text>
        <r>
          <rPr>
            <b/>
            <sz val="8"/>
            <color indexed="81"/>
            <rFont val="Tahoma"/>
            <family val="2"/>
          </rPr>
          <t>DEPOSITO AL ITC 30 DE NOVIEMBRE 2011. ESTA CANTIDAD MAS 64.00 QUE TENIA A SU FAVOR DA LOS 3008.00</t>
        </r>
        <r>
          <rPr>
            <sz val="8"/>
            <color indexed="81"/>
            <rFont val="Tahoma"/>
            <family val="2"/>
          </rPr>
          <t xml:space="preserve">
</t>
        </r>
      </text>
    </comment>
    <comment ref="N13" authorId="0">
      <text>
        <r>
          <rPr>
            <b/>
            <sz val="8"/>
            <color indexed="81"/>
            <rFont val="Tahoma"/>
            <family val="2"/>
          </rPr>
          <t>deposito al itc 29/12/11</t>
        </r>
      </text>
    </comment>
    <comment ref="P13" authorId="0">
      <text>
        <r>
          <rPr>
            <b/>
            <sz val="8"/>
            <color indexed="81"/>
            <rFont val="Tahoma"/>
            <family val="2"/>
          </rPr>
          <t>DEPOSITO 2/02/12</t>
        </r>
        <r>
          <rPr>
            <sz val="8"/>
            <color indexed="81"/>
            <rFont val="Tahoma"/>
            <family val="2"/>
          </rPr>
          <t xml:space="preserve">
</t>
        </r>
      </text>
    </comment>
    <comment ref="R13" authorId="0">
      <text>
        <r>
          <rPr>
            <b/>
            <sz val="8"/>
            <color indexed="81"/>
            <rFont val="Tahoma"/>
            <family val="2"/>
          </rPr>
          <t>DEPOSITO 29/02/12</t>
        </r>
      </text>
    </comment>
    <comment ref="U13" authorId="0">
      <text>
        <r>
          <rPr>
            <b/>
            <sz val="8"/>
            <color indexed="81"/>
            <rFont val="Tahoma"/>
            <family val="2"/>
          </rPr>
          <t>DEPOSITO AL ITC 02/04/12</t>
        </r>
        <r>
          <rPr>
            <sz val="8"/>
            <color indexed="81"/>
            <rFont val="Tahoma"/>
            <family val="2"/>
          </rPr>
          <t xml:space="preserve">
</t>
        </r>
      </text>
    </comment>
    <comment ref="X13" authorId="0">
      <text>
        <r>
          <rPr>
            <b/>
            <sz val="8"/>
            <color indexed="81"/>
            <rFont val="Tahoma"/>
            <family val="2"/>
          </rPr>
          <t>30/04/12</t>
        </r>
        <r>
          <rPr>
            <sz val="8"/>
            <color indexed="81"/>
            <rFont val="Tahoma"/>
            <family val="2"/>
          </rPr>
          <t xml:space="preserve">
</t>
        </r>
      </text>
    </comment>
    <comment ref="Z13" authorId="0">
      <text>
        <r>
          <rPr>
            <b/>
            <sz val="8"/>
            <color indexed="81"/>
            <rFont val="Tahoma"/>
            <family val="2"/>
          </rPr>
          <t>02/06/12 Y 04/06/12</t>
        </r>
      </text>
    </comment>
    <comment ref="AB13" authorId="1">
      <text>
        <r>
          <rPr>
            <b/>
            <sz val="8"/>
            <color indexed="81"/>
            <rFont val="Tahoma"/>
            <family val="2"/>
          </rPr>
          <t>29/06/07</t>
        </r>
        <r>
          <rPr>
            <sz val="8"/>
            <color indexed="81"/>
            <rFont val="Tahoma"/>
            <family val="2"/>
          </rPr>
          <t xml:space="preserve">
</t>
        </r>
      </text>
    </comment>
    <comment ref="AD13" authorId="1">
      <text>
        <r>
          <rPr>
            <b/>
            <sz val="8"/>
            <color indexed="81"/>
            <rFont val="Tahoma"/>
            <family val="2"/>
          </rPr>
          <t>03/08/12</t>
        </r>
        <r>
          <rPr>
            <sz val="8"/>
            <color indexed="81"/>
            <rFont val="Tahoma"/>
            <family val="2"/>
          </rPr>
          <t xml:space="preserve">
</t>
        </r>
      </text>
    </comment>
    <comment ref="AF13" authorId="1">
      <text>
        <r>
          <rPr>
            <b/>
            <sz val="8"/>
            <color indexed="81"/>
            <rFont val="Tahoma"/>
            <family val="2"/>
          </rPr>
          <t>03/09/12</t>
        </r>
      </text>
    </comment>
    <comment ref="AI13" authorId="1">
      <text>
        <r>
          <rPr>
            <b/>
            <sz val="8"/>
            <color indexed="81"/>
            <rFont val="Tahoma"/>
            <family val="2"/>
          </rPr>
          <t>01/10/12</t>
        </r>
      </text>
    </comment>
    <comment ref="AK13" authorId="1">
      <text>
        <r>
          <rPr>
            <b/>
            <sz val="8"/>
            <color indexed="81"/>
            <rFont val="Tahoma"/>
            <family val="2"/>
          </rPr>
          <t>31/10/12</t>
        </r>
      </text>
    </comment>
    <comment ref="AM13" authorId="1">
      <text>
        <r>
          <rPr>
            <b/>
            <sz val="8"/>
            <color indexed="81"/>
            <rFont val="Tahoma"/>
            <family val="2"/>
          </rPr>
          <t>03/12/12</t>
        </r>
      </text>
    </comment>
    <comment ref="AO13" authorId="1">
      <text>
        <r>
          <rPr>
            <b/>
            <sz val="8"/>
            <color indexed="81"/>
            <rFont val="Tahoma"/>
            <family val="2"/>
          </rPr>
          <t>07/01/12</t>
        </r>
      </text>
    </comment>
    <comment ref="AQ13" authorId="1">
      <text>
        <r>
          <rPr>
            <b/>
            <sz val="8"/>
            <color indexed="81"/>
            <rFont val="Tahoma"/>
            <family val="2"/>
          </rPr>
          <t>01/02/13</t>
        </r>
        <r>
          <rPr>
            <sz val="8"/>
            <color indexed="81"/>
            <rFont val="Tahoma"/>
            <family val="2"/>
          </rPr>
          <t xml:space="preserve">
</t>
        </r>
      </text>
    </comment>
    <comment ref="AS13" authorId="1">
      <text>
        <r>
          <rPr>
            <b/>
            <sz val="8"/>
            <color indexed="81"/>
            <rFont val="Tahoma"/>
            <family val="2"/>
          </rPr>
          <t>04/03/12</t>
        </r>
        <r>
          <rPr>
            <sz val="8"/>
            <color indexed="81"/>
            <rFont val="Tahoma"/>
            <family val="2"/>
          </rPr>
          <t xml:space="preserve">
</t>
        </r>
      </text>
    </comment>
    <comment ref="F14" authorId="0">
      <text>
        <r>
          <rPr>
            <b/>
            <sz val="8"/>
            <color indexed="81"/>
            <rFont val="Tahoma"/>
            <family val="2"/>
          </rPr>
          <t>DEPOSITO AL ITC 22 DE SEPTIEMBRE 2011</t>
        </r>
        <r>
          <rPr>
            <sz val="8"/>
            <color indexed="81"/>
            <rFont val="Tahoma"/>
            <family val="2"/>
          </rPr>
          <t xml:space="preserve">
</t>
        </r>
      </text>
    </comment>
    <comment ref="H14" authorId="0">
      <text>
        <r>
          <rPr>
            <b/>
            <sz val="8"/>
            <color indexed="81"/>
            <rFont val="Tahoma"/>
            <family val="2"/>
          </rPr>
          <t>DEPOSITO AL ITC 14 DE OCTUBRE 2011. TIENE UN SALDO A FAVOR DE 192.00 POR PRONTO PAGO</t>
        </r>
        <r>
          <rPr>
            <sz val="8"/>
            <color indexed="81"/>
            <rFont val="Tahoma"/>
            <family val="2"/>
          </rPr>
          <t xml:space="preserve">
</t>
        </r>
      </text>
    </comment>
    <comment ref="J14" authorId="0">
      <text>
        <r>
          <rPr>
            <b/>
            <sz val="8"/>
            <color indexed="81"/>
            <rFont val="Tahoma"/>
            <family val="2"/>
          </rPr>
          <t>DEPOSITO AL ITC 04 DE NOVIEMBRE 2011 04 DE NOVIEMBRE 2011.</t>
        </r>
        <r>
          <rPr>
            <sz val="8"/>
            <color indexed="81"/>
            <rFont val="Tahoma"/>
            <family val="2"/>
          </rPr>
          <t xml:space="preserve">
</t>
        </r>
      </text>
    </comment>
    <comment ref="L14" authorId="0">
      <text>
        <r>
          <rPr>
            <b/>
            <sz val="8"/>
            <color indexed="81"/>
            <rFont val="Tahoma"/>
            <family val="2"/>
          </rPr>
          <t>DEPOSITO AL ITC 06 DE DICIEMBRE 2011</t>
        </r>
        <r>
          <rPr>
            <sz val="8"/>
            <color indexed="81"/>
            <rFont val="Tahoma"/>
            <family val="2"/>
          </rPr>
          <t xml:space="preserve">
</t>
        </r>
      </text>
    </comment>
    <comment ref="N14" authorId="0">
      <text>
        <r>
          <rPr>
            <b/>
            <sz val="8"/>
            <color indexed="81"/>
            <rFont val="Tahoma"/>
            <family val="2"/>
          </rPr>
          <t>deposito al itc 05/01/12</t>
        </r>
        <r>
          <rPr>
            <sz val="8"/>
            <color indexed="81"/>
            <rFont val="Tahoma"/>
            <family val="2"/>
          </rPr>
          <t xml:space="preserve">
</t>
        </r>
      </text>
    </comment>
    <comment ref="P14" authorId="0">
      <text>
        <r>
          <rPr>
            <b/>
            <sz val="8"/>
            <color indexed="81"/>
            <rFont val="Tahoma"/>
            <family val="2"/>
          </rPr>
          <t>deposito al itc 03/2/12</t>
        </r>
        <r>
          <rPr>
            <sz val="8"/>
            <color indexed="81"/>
            <rFont val="Tahoma"/>
            <family val="2"/>
          </rPr>
          <t xml:space="preserve">
</t>
        </r>
      </text>
    </comment>
    <comment ref="X14" authorId="0">
      <text>
        <r>
          <rPr>
            <b/>
            <sz val="8"/>
            <color indexed="81"/>
            <rFont val="Tahoma"/>
            <family val="2"/>
          </rPr>
          <t>3/05/12</t>
        </r>
        <r>
          <rPr>
            <sz val="8"/>
            <color indexed="81"/>
            <rFont val="Tahoma"/>
            <family val="2"/>
          </rPr>
          <t xml:space="preserve">
</t>
        </r>
      </text>
    </comment>
    <comment ref="Z14" authorId="0">
      <text>
        <r>
          <rPr>
            <b/>
            <sz val="8"/>
            <color indexed="81"/>
            <rFont val="Tahoma"/>
            <family val="2"/>
          </rPr>
          <t>05/06/12</t>
        </r>
      </text>
    </comment>
    <comment ref="AB14" authorId="1">
      <text>
        <r>
          <rPr>
            <b/>
            <sz val="8"/>
            <color indexed="81"/>
            <rFont val="Tahoma"/>
            <family val="2"/>
          </rPr>
          <t>04/07/12</t>
        </r>
        <r>
          <rPr>
            <sz val="8"/>
            <color indexed="81"/>
            <rFont val="Tahoma"/>
            <family val="2"/>
          </rPr>
          <t xml:space="preserve">
</t>
        </r>
      </text>
    </comment>
    <comment ref="AD14" authorId="1">
      <text>
        <r>
          <rPr>
            <b/>
            <sz val="8"/>
            <color indexed="81"/>
            <rFont val="Tahoma"/>
            <family val="2"/>
          </rPr>
          <t>02/08/12</t>
        </r>
        <r>
          <rPr>
            <sz val="8"/>
            <color indexed="81"/>
            <rFont val="Tahoma"/>
            <family val="2"/>
          </rPr>
          <t xml:space="preserve">
</t>
        </r>
      </text>
    </comment>
    <comment ref="AF14" authorId="1">
      <text>
        <r>
          <rPr>
            <b/>
            <sz val="8"/>
            <color indexed="81"/>
            <rFont val="Tahoma"/>
            <family val="2"/>
          </rPr>
          <t>04/09/12</t>
        </r>
      </text>
    </comment>
    <comment ref="AI14" authorId="1">
      <text>
        <r>
          <rPr>
            <b/>
            <sz val="8"/>
            <color indexed="81"/>
            <rFont val="Tahoma"/>
            <family val="2"/>
          </rPr>
          <t>03/10/12</t>
        </r>
      </text>
    </comment>
    <comment ref="AK14" authorId="1">
      <text>
        <r>
          <rPr>
            <b/>
            <sz val="8"/>
            <color indexed="81"/>
            <rFont val="Tahoma"/>
            <family val="2"/>
          </rPr>
          <t>05/11/12 REPORTO PAGO HASTA ENERO ITC YA NO FACTURO DEP DE MESE ANTERIORES</t>
        </r>
        <r>
          <rPr>
            <sz val="8"/>
            <color indexed="81"/>
            <rFont val="Tahoma"/>
            <family val="2"/>
          </rPr>
          <t xml:space="preserve">
</t>
        </r>
      </text>
    </comment>
    <comment ref="AM14" authorId="1">
      <text>
        <r>
          <rPr>
            <b/>
            <sz val="8"/>
            <color indexed="81"/>
            <rFont val="Tahoma"/>
            <family val="2"/>
          </rPr>
          <t>05/12/12</t>
        </r>
        <r>
          <rPr>
            <sz val="8"/>
            <color indexed="81"/>
            <rFont val="Tahoma"/>
            <family val="2"/>
          </rPr>
          <t xml:space="preserve">
</t>
        </r>
      </text>
    </comment>
    <comment ref="AO14" authorId="1">
      <text>
        <r>
          <rPr>
            <b/>
            <sz val="8"/>
            <color indexed="81"/>
            <rFont val="Tahoma"/>
            <family val="2"/>
          </rPr>
          <t>04/01/13</t>
        </r>
        <r>
          <rPr>
            <sz val="8"/>
            <color indexed="81"/>
            <rFont val="Tahoma"/>
            <family val="2"/>
          </rPr>
          <t xml:space="preserve">
</t>
        </r>
      </text>
    </comment>
    <comment ref="AQ14" authorId="1">
      <text>
        <r>
          <rPr>
            <b/>
            <sz val="8"/>
            <color indexed="81"/>
            <rFont val="Tahoma"/>
            <family val="2"/>
          </rPr>
          <t>05/02/13</t>
        </r>
        <r>
          <rPr>
            <sz val="8"/>
            <color indexed="81"/>
            <rFont val="Tahoma"/>
            <family val="2"/>
          </rPr>
          <t xml:space="preserve">
</t>
        </r>
      </text>
    </comment>
    <comment ref="AS14" authorId="1">
      <text>
        <r>
          <rPr>
            <b/>
            <sz val="8"/>
            <color indexed="81"/>
            <rFont val="Tahoma"/>
            <family val="2"/>
          </rPr>
          <t>04/03/13</t>
        </r>
        <r>
          <rPr>
            <sz val="8"/>
            <color indexed="81"/>
            <rFont val="Tahoma"/>
            <family val="2"/>
          </rPr>
          <t xml:space="preserve">
</t>
        </r>
      </text>
    </comment>
    <comment ref="F15" authorId="0">
      <text>
        <r>
          <rPr>
            <b/>
            <sz val="8"/>
            <color indexed="81"/>
            <rFont val="Tahoma"/>
            <family val="2"/>
          </rPr>
          <t>DEPOSITO AL ITC 27 DE SEPTIEMBRE 2011</t>
        </r>
        <r>
          <rPr>
            <sz val="8"/>
            <color indexed="81"/>
            <rFont val="Tahoma"/>
            <family val="2"/>
          </rPr>
          <t xml:space="preserve">
+ CUPON
</t>
        </r>
      </text>
    </comment>
    <comment ref="H15" authorId="0">
      <text>
        <r>
          <rPr>
            <b/>
            <sz val="8"/>
            <color indexed="81"/>
            <rFont val="Tahoma"/>
            <family val="2"/>
          </rPr>
          <t>DEPOSITO AL ITC 10 DE OCTRUBRE 2011</t>
        </r>
        <r>
          <rPr>
            <sz val="8"/>
            <color indexed="81"/>
            <rFont val="Tahoma"/>
            <family val="2"/>
          </rPr>
          <t xml:space="preserve">
</t>
        </r>
      </text>
    </comment>
    <comment ref="J15" authorId="0">
      <text>
        <r>
          <rPr>
            <b/>
            <sz val="8"/>
            <color indexed="81"/>
            <rFont val="Tahoma"/>
            <family val="2"/>
          </rPr>
          <t>DEPOSITO AL ITC EL 01 DE NOV. 11</t>
        </r>
        <r>
          <rPr>
            <sz val="8"/>
            <color indexed="81"/>
            <rFont val="Tahoma"/>
            <family val="2"/>
          </rPr>
          <t xml:space="preserve">
</t>
        </r>
      </text>
    </comment>
    <comment ref="L15" authorId="0">
      <text>
        <r>
          <rPr>
            <b/>
            <sz val="8"/>
            <color indexed="81"/>
            <rFont val="Tahoma"/>
            <family val="2"/>
          </rPr>
          <t>deposito al itc 02 de dic. 2011</t>
        </r>
        <r>
          <rPr>
            <sz val="8"/>
            <color indexed="81"/>
            <rFont val="Tahoma"/>
            <family val="2"/>
          </rPr>
          <t xml:space="preserve">
</t>
        </r>
      </text>
    </comment>
    <comment ref="N15" authorId="0">
      <text>
        <r>
          <rPr>
            <b/>
            <sz val="8"/>
            <color indexed="81"/>
            <rFont val="Tahoma"/>
            <family val="2"/>
          </rPr>
          <t>deposito al itc 02 de enero 2012</t>
        </r>
        <r>
          <rPr>
            <sz val="8"/>
            <color indexed="81"/>
            <rFont val="Tahoma"/>
            <family val="2"/>
          </rPr>
          <t xml:space="preserve">
</t>
        </r>
      </text>
    </comment>
    <comment ref="P15" authorId="0">
      <text>
        <r>
          <rPr>
            <b/>
            <sz val="8"/>
            <color indexed="81"/>
            <rFont val="Tahoma"/>
            <family val="2"/>
          </rPr>
          <t>DEPOSITO AL ITC 03/2/12</t>
        </r>
        <r>
          <rPr>
            <sz val="8"/>
            <color indexed="81"/>
            <rFont val="Tahoma"/>
            <family val="2"/>
          </rPr>
          <t xml:space="preserve">
</t>
        </r>
      </text>
    </comment>
    <comment ref="R15" authorId="0">
      <text>
        <r>
          <rPr>
            <b/>
            <sz val="8"/>
            <color indexed="81"/>
            <rFont val="Tahoma"/>
            <family val="2"/>
          </rPr>
          <t>DEPOSITO AL ITC 12/03/12</t>
        </r>
      </text>
    </comment>
    <comment ref="U15" authorId="0">
      <text>
        <r>
          <rPr>
            <b/>
            <sz val="8"/>
            <color indexed="81"/>
            <rFont val="Tahoma"/>
            <family val="2"/>
          </rPr>
          <t>DEPOSITO 30/03/12</t>
        </r>
        <r>
          <rPr>
            <sz val="8"/>
            <color indexed="81"/>
            <rFont val="Tahoma"/>
            <family val="2"/>
          </rPr>
          <t xml:space="preserve">
</t>
        </r>
      </text>
    </comment>
    <comment ref="X15" authorId="0">
      <text>
        <r>
          <rPr>
            <b/>
            <sz val="8"/>
            <color indexed="81"/>
            <rFont val="Tahoma"/>
            <family val="2"/>
          </rPr>
          <t>07/05/12 PAGO EN CAJA EL 4/05/12</t>
        </r>
      </text>
    </comment>
    <comment ref="Z15" authorId="0">
      <text>
        <r>
          <rPr>
            <b/>
            <sz val="8"/>
            <color indexed="81"/>
            <rFont val="Tahoma"/>
            <family val="2"/>
          </rPr>
          <t>05/6/12</t>
        </r>
      </text>
    </comment>
    <comment ref="AB15" authorId="1">
      <text>
        <r>
          <rPr>
            <b/>
            <sz val="8"/>
            <color indexed="81"/>
            <rFont val="Tahoma"/>
            <family val="2"/>
          </rPr>
          <t>PAGO 30/06 SE DEPOSITO EL 02/07/12</t>
        </r>
      </text>
    </comment>
    <comment ref="AD15" authorId="1">
      <text>
        <r>
          <rPr>
            <b/>
            <sz val="8"/>
            <color indexed="81"/>
            <rFont val="Tahoma"/>
            <family val="2"/>
          </rPr>
          <t>PAGO EN CAJA Y SE DEPOSITO EL 7/08/12</t>
        </r>
      </text>
    </comment>
    <comment ref="AF15" authorId="1">
      <text>
        <r>
          <rPr>
            <b/>
            <sz val="8"/>
            <color indexed="81"/>
            <rFont val="Tahoma"/>
            <family val="2"/>
          </rPr>
          <t>03/09/12</t>
        </r>
      </text>
    </comment>
    <comment ref="AI15" authorId="1">
      <text>
        <r>
          <rPr>
            <b/>
            <sz val="8"/>
            <color indexed="81"/>
            <rFont val="Tahoma"/>
            <family val="2"/>
          </rPr>
          <t>02/10/12</t>
        </r>
        <r>
          <rPr>
            <sz val="8"/>
            <color indexed="81"/>
            <rFont val="Tahoma"/>
            <family val="2"/>
          </rPr>
          <t xml:space="preserve">
</t>
        </r>
      </text>
    </comment>
    <comment ref="AK15" authorId="1">
      <text>
        <r>
          <rPr>
            <b/>
            <sz val="8"/>
            <color indexed="81"/>
            <rFont val="Tahoma"/>
            <family val="2"/>
          </rPr>
          <t>29/10/12</t>
        </r>
      </text>
    </comment>
    <comment ref="AM15" authorId="1">
      <text>
        <r>
          <rPr>
            <b/>
            <sz val="8"/>
            <color indexed="81"/>
            <rFont val="Tahoma"/>
            <family val="2"/>
          </rPr>
          <t>05/05/12</t>
        </r>
        <r>
          <rPr>
            <sz val="8"/>
            <color indexed="81"/>
            <rFont val="Tahoma"/>
            <family val="2"/>
          </rPr>
          <t xml:space="preserve">
</t>
        </r>
      </text>
    </comment>
    <comment ref="AO15" authorId="1">
      <text>
        <r>
          <rPr>
            <b/>
            <sz val="8"/>
            <color indexed="81"/>
            <rFont val="Tahoma"/>
            <family val="2"/>
          </rPr>
          <t>04/01/13</t>
        </r>
      </text>
    </comment>
    <comment ref="AQ15" authorId="1">
      <text>
        <r>
          <rPr>
            <b/>
            <sz val="8"/>
            <color indexed="81"/>
            <rFont val="Tahoma"/>
            <family val="2"/>
          </rPr>
          <t>28/01/13</t>
        </r>
      </text>
    </comment>
    <comment ref="AS15" authorId="1">
      <text>
        <r>
          <rPr>
            <b/>
            <sz val="8"/>
            <color indexed="81"/>
            <rFont val="Tahoma"/>
            <family val="2"/>
          </rPr>
          <t>04/03/13</t>
        </r>
      </text>
    </comment>
    <comment ref="F16" authorId="0">
      <text>
        <r>
          <rPr>
            <b/>
            <sz val="8"/>
            <color indexed="81"/>
            <rFont val="Tahoma"/>
            <family val="2"/>
          </rPr>
          <t>DEPOSITO AL ITC EL 19 DE SEPTIEMBRE 2011</t>
        </r>
        <r>
          <rPr>
            <sz val="8"/>
            <color indexed="81"/>
            <rFont val="Tahoma"/>
            <family val="2"/>
          </rPr>
          <t xml:space="preserve">
</t>
        </r>
      </text>
    </comment>
    <comment ref="H16" authorId="0">
      <text>
        <r>
          <rPr>
            <b/>
            <sz val="8"/>
            <color indexed="81"/>
            <rFont val="Tahoma"/>
            <family val="2"/>
          </rPr>
          <t>DEPOSITO AL ITC EL 14 DE OCTUBRE 2011.</t>
        </r>
        <r>
          <rPr>
            <sz val="8"/>
            <color indexed="81"/>
            <rFont val="Tahoma"/>
            <family val="2"/>
          </rPr>
          <t xml:space="preserve">
</t>
        </r>
      </text>
    </comment>
    <comment ref="J16" authorId="0">
      <text>
        <r>
          <rPr>
            <b/>
            <sz val="8"/>
            <color indexed="81"/>
            <rFont val="Tahoma"/>
            <family val="2"/>
          </rPr>
          <t>DEPOSITO AL ITC 04 DE NOVIEMBRE 2011</t>
        </r>
        <r>
          <rPr>
            <sz val="8"/>
            <color indexed="81"/>
            <rFont val="Tahoma"/>
            <family val="2"/>
          </rPr>
          <t xml:space="preserve">
</t>
        </r>
      </text>
    </comment>
    <comment ref="L16" authorId="0">
      <text>
        <r>
          <rPr>
            <b/>
            <sz val="8"/>
            <color indexed="81"/>
            <rFont val="Tahoma"/>
            <family val="2"/>
          </rPr>
          <t>DEPOSITO AL ITC 05 DE DIC. 2011</t>
        </r>
        <r>
          <rPr>
            <sz val="8"/>
            <color indexed="81"/>
            <rFont val="Tahoma"/>
            <family val="2"/>
          </rPr>
          <t xml:space="preserve">
</t>
        </r>
      </text>
    </comment>
    <comment ref="N16" authorId="0">
      <text>
        <r>
          <rPr>
            <b/>
            <sz val="8"/>
            <color indexed="81"/>
            <rFont val="Tahoma"/>
            <family val="2"/>
          </rPr>
          <t>deposito al itc 5/01/12</t>
        </r>
        <r>
          <rPr>
            <sz val="8"/>
            <color indexed="81"/>
            <rFont val="Tahoma"/>
            <family val="2"/>
          </rPr>
          <t xml:space="preserve">
</t>
        </r>
      </text>
    </comment>
    <comment ref="P16" authorId="0">
      <text>
        <r>
          <rPr>
            <b/>
            <sz val="8"/>
            <color indexed="81"/>
            <rFont val="Tahoma"/>
            <family val="2"/>
          </rPr>
          <t>03/02/12</t>
        </r>
        <r>
          <rPr>
            <sz val="8"/>
            <color indexed="81"/>
            <rFont val="Tahoma"/>
            <family val="2"/>
          </rPr>
          <t xml:space="preserve">
</t>
        </r>
      </text>
    </comment>
    <comment ref="R16" authorId="0">
      <text>
        <r>
          <rPr>
            <b/>
            <sz val="8"/>
            <color indexed="81"/>
            <rFont val="Tahoma"/>
            <family val="2"/>
          </rPr>
          <t>15/03/12 Y 11/04/12</t>
        </r>
        <r>
          <rPr>
            <sz val="8"/>
            <color indexed="81"/>
            <rFont val="Tahoma"/>
            <family val="2"/>
          </rPr>
          <t xml:space="preserve">
</t>
        </r>
      </text>
    </comment>
    <comment ref="U16" authorId="0">
      <text>
        <r>
          <rPr>
            <b/>
            <sz val="8"/>
            <color indexed="81"/>
            <rFont val="Tahoma"/>
            <family val="2"/>
          </rPr>
          <t>11/04/12 Y RECARGO D MARZO 11/04/12</t>
        </r>
        <r>
          <rPr>
            <sz val="8"/>
            <color indexed="81"/>
            <rFont val="Tahoma"/>
            <family val="2"/>
          </rPr>
          <t xml:space="preserve">
</t>
        </r>
      </text>
    </comment>
    <comment ref="X16" authorId="0">
      <text>
        <r>
          <rPr>
            <b/>
            <sz val="8"/>
            <color indexed="81"/>
            <rFont val="Tahoma"/>
            <family val="2"/>
          </rPr>
          <t>07/05/12</t>
        </r>
      </text>
    </comment>
    <comment ref="Z16" authorId="1">
      <text>
        <r>
          <rPr>
            <b/>
            <sz val="8"/>
            <color indexed="81"/>
            <rFont val="Tahoma"/>
            <family val="2"/>
          </rPr>
          <t>20/06/12</t>
        </r>
      </text>
    </comment>
    <comment ref="AB16" authorId="1">
      <text>
        <r>
          <rPr>
            <b/>
            <sz val="8"/>
            <color indexed="81"/>
            <rFont val="Tahoma"/>
            <family val="2"/>
          </rPr>
          <t>04/07/12 DEBIA 150 DE RECARGOS DEL MES ANTERIOR</t>
        </r>
      </text>
    </comment>
    <comment ref="AD16" authorId="1">
      <text>
        <r>
          <rPr>
            <b/>
            <sz val="8"/>
            <color indexed="81"/>
            <rFont val="Tahoma"/>
            <family val="2"/>
          </rPr>
          <t>03/08/12</t>
        </r>
        <r>
          <rPr>
            <sz val="8"/>
            <color indexed="81"/>
            <rFont val="Tahoma"/>
            <family val="2"/>
          </rPr>
          <t xml:space="preserve">
</t>
        </r>
      </text>
    </comment>
    <comment ref="AF16" authorId="1">
      <text>
        <r>
          <rPr>
            <b/>
            <sz val="8"/>
            <color indexed="81"/>
            <rFont val="Tahoma"/>
            <family val="2"/>
          </rPr>
          <t>03/09/12</t>
        </r>
      </text>
    </comment>
    <comment ref="AI16" authorId="1">
      <text>
        <r>
          <rPr>
            <b/>
            <sz val="8"/>
            <color indexed="81"/>
            <rFont val="Tahoma"/>
            <family val="2"/>
          </rPr>
          <t>04/10/12</t>
        </r>
        <r>
          <rPr>
            <sz val="8"/>
            <color indexed="81"/>
            <rFont val="Tahoma"/>
            <family val="2"/>
          </rPr>
          <t xml:space="preserve">
</t>
        </r>
      </text>
    </comment>
    <comment ref="AK16" authorId="1">
      <text>
        <r>
          <rPr>
            <b/>
            <sz val="8"/>
            <color indexed="81"/>
            <rFont val="Tahoma"/>
            <family val="2"/>
          </rPr>
          <t>06/12/12</t>
        </r>
      </text>
    </comment>
    <comment ref="AM16" authorId="1">
      <text>
        <r>
          <rPr>
            <b/>
            <sz val="8"/>
            <color indexed="81"/>
            <rFont val="Tahoma"/>
            <family val="2"/>
          </rPr>
          <t>05/12/12</t>
        </r>
        <r>
          <rPr>
            <sz val="8"/>
            <color indexed="81"/>
            <rFont val="Tahoma"/>
            <family val="2"/>
          </rPr>
          <t xml:space="preserve">
</t>
        </r>
      </text>
    </comment>
    <comment ref="AO16" authorId="1">
      <text>
        <r>
          <rPr>
            <b/>
            <sz val="8"/>
            <color indexed="81"/>
            <rFont val="Tahoma"/>
            <family val="2"/>
          </rPr>
          <t>03/01/13</t>
        </r>
        <r>
          <rPr>
            <sz val="8"/>
            <color indexed="81"/>
            <rFont val="Tahoma"/>
            <family val="2"/>
          </rPr>
          <t xml:space="preserve">
</t>
        </r>
      </text>
    </comment>
    <comment ref="AQ16" authorId="1">
      <text>
        <r>
          <rPr>
            <b/>
            <sz val="8"/>
            <color indexed="81"/>
            <rFont val="Tahoma"/>
            <family val="2"/>
          </rPr>
          <t>20/02/13</t>
        </r>
      </text>
    </comment>
    <comment ref="F17" authorId="0">
      <text>
        <r>
          <rPr>
            <b/>
            <sz val="8"/>
            <color indexed="81"/>
            <rFont val="Tahoma"/>
            <family val="2"/>
          </rPr>
          <t>DEPOSITO AL ITC 22 DE SEPTIEMBRE 2011</t>
        </r>
        <r>
          <rPr>
            <sz val="8"/>
            <color indexed="81"/>
            <rFont val="Tahoma"/>
            <family val="2"/>
          </rPr>
          <t xml:space="preserve">
</t>
        </r>
      </text>
    </comment>
    <comment ref="H17" authorId="0">
      <text>
        <r>
          <rPr>
            <b/>
            <sz val="8"/>
            <color indexed="81"/>
            <rFont val="Tahoma"/>
            <family val="2"/>
          </rPr>
          <t>DEPOSITO AL ITC 20 DE OCTUBRE 2011.</t>
        </r>
      </text>
    </comment>
    <comment ref="J17" authorId="0">
      <text>
        <r>
          <rPr>
            <b/>
            <sz val="8"/>
            <color indexed="81"/>
            <rFont val="Tahoma"/>
            <family val="2"/>
          </rPr>
          <t>DEPOSITO AL ITC EL 15 DE NOVIEMBRE 2011.</t>
        </r>
        <r>
          <rPr>
            <sz val="8"/>
            <color indexed="81"/>
            <rFont val="Tahoma"/>
            <family val="2"/>
          </rPr>
          <t xml:space="preserve">
</t>
        </r>
      </text>
    </comment>
    <comment ref="L17" authorId="0">
      <text>
        <r>
          <rPr>
            <b/>
            <sz val="8"/>
            <color indexed="81"/>
            <rFont val="Tahoma"/>
            <family val="2"/>
          </rPr>
          <t>deposito al itc 16 de dic. 2011</t>
        </r>
      </text>
    </comment>
    <comment ref="N17" authorId="0">
      <text>
        <r>
          <rPr>
            <b/>
            <sz val="8"/>
            <color indexed="81"/>
            <rFont val="Tahoma"/>
            <family val="2"/>
          </rPr>
          <t>DEPOSITO AL ITC 16/01/12</t>
        </r>
        <r>
          <rPr>
            <sz val="8"/>
            <color indexed="81"/>
            <rFont val="Tahoma"/>
            <family val="2"/>
          </rPr>
          <t xml:space="preserve">
</t>
        </r>
      </text>
    </comment>
    <comment ref="P17" authorId="2">
      <text>
        <r>
          <rPr>
            <b/>
            <sz val="9"/>
            <color indexed="81"/>
            <rFont val="Tahoma"/>
            <family val="2"/>
          </rPr>
          <t>DEPOSITO AL  ITC 15/02/12</t>
        </r>
        <r>
          <rPr>
            <sz val="9"/>
            <color indexed="81"/>
            <rFont val="Tahoma"/>
            <family val="2"/>
          </rPr>
          <t xml:space="preserve">
</t>
        </r>
      </text>
    </comment>
    <comment ref="U17" authorId="0">
      <text>
        <r>
          <rPr>
            <b/>
            <sz val="8"/>
            <color indexed="81"/>
            <rFont val="Tahoma"/>
            <family val="2"/>
          </rPr>
          <t xml:space="preserve">17/04/12
</t>
        </r>
      </text>
    </comment>
    <comment ref="X17" authorId="0">
      <text>
        <r>
          <rPr>
            <b/>
            <sz val="8"/>
            <color indexed="81"/>
            <rFont val="Tahoma"/>
            <family val="2"/>
          </rPr>
          <t>16/05/12</t>
        </r>
      </text>
    </comment>
    <comment ref="Z17" authorId="1">
      <text>
        <r>
          <rPr>
            <b/>
            <sz val="8"/>
            <color indexed="81"/>
            <rFont val="Tahoma"/>
            <family val="2"/>
          </rPr>
          <t>15/06/12</t>
        </r>
        <r>
          <rPr>
            <sz val="8"/>
            <color indexed="81"/>
            <rFont val="Tahoma"/>
            <family val="2"/>
          </rPr>
          <t xml:space="preserve">
</t>
        </r>
      </text>
    </comment>
    <comment ref="AB17" authorId="1">
      <text>
        <r>
          <rPr>
            <b/>
            <sz val="8"/>
            <color indexed="81"/>
            <rFont val="Tahoma"/>
            <family val="2"/>
          </rPr>
          <t>16/07/12</t>
        </r>
        <r>
          <rPr>
            <sz val="8"/>
            <color indexed="81"/>
            <rFont val="Tahoma"/>
            <family val="2"/>
          </rPr>
          <t xml:space="preserve">
</t>
        </r>
      </text>
    </comment>
    <comment ref="AD17" authorId="1">
      <text>
        <r>
          <rPr>
            <b/>
            <sz val="8"/>
            <color indexed="81"/>
            <rFont val="Tahoma"/>
            <family val="2"/>
          </rPr>
          <t>03/08/12</t>
        </r>
        <r>
          <rPr>
            <sz val="8"/>
            <color indexed="81"/>
            <rFont val="Tahoma"/>
            <family val="2"/>
          </rPr>
          <t xml:space="preserve">
</t>
        </r>
      </text>
    </comment>
    <comment ref="AF17" authorId="1">
      <text>
        <r>
          <rPr>
            <b/>
            <sz val="8"/>
            <color indexed="81"/>
            <rFont val="Tahoma"/>
            <family val="2"/>
          </rPr>
          <t>14/09/12</t>
        </r>
        <r>
          <rPr>
            <sz val="8"/>
            <color indexed="81"/>
            <rFont val="Tahoma"/>
            <family val="2"/>
          </rPr>
          <t xml:space="preserve">
</t>
        </r>
      </text>
    </comment>
    <comment ref="AI17" authorId="1">
      <text>
        <r>
          <rPr>
            <b/>
            <sz val="8"/>
            <color indexed="81"/>
            <rFont val="Tahoma"/>
            <family val="2"/>
          </rPr>
          <t>15/10/12</t>
        </r>
        <r>
          <rPr>
            <sz val="8"/>
            <color indexed="81"/>
            <rFont val="Tahoma"/>
            <family val="2"/>
          </rPr>
          <t xml:space="preserve">
</t>
        </r>
      </text>
    </comment>
    <comment ref="AK17" authorId="1">
      <text>
        <r>
          <rPr>
            <b/>
            <sz val="8"/>
            <color indexed="81"/>
            <rFont val="Tahoma"/>
            <family val="2"/>
          </rPr>
          <t>21/11/12</t>
        </r>
        <r>
          <rPr>
            <sz val="8"/>
            <color indexed="81"/>
            <rFont val="Tahoma"/>
            <family val="2"/>
          </rPr>
          <t xml:space="preserve">
</t>
        </r>
      </text>
    </comment>
    <comment ref="AM17" authorId="1">
      <text>
        <r>
          <rPr>
            <b/>
            <sz val="8"/>
            <color indexed="81"/>
            <rFont val="Tahoma"/>
            <family val="2"/>
          </rPr>
          <t>10/12/12</t>
        </r>
        <r>
          <rPr>
            <sz val="8"/>
            <color indexed="81"/>
            <rFont val="Tahoma"/>
            <family val="2"/>
          </rPr>
          <t xml:space="preserve">
</t>
        </r>
      </text>
    </comment>
    <comment ref="AO17" authorId="1">
      <text>
        <r>
          <rPr>
            <b/>
            <sz val="8"/>
            <color indexed="81"/>
            <rFont val="Tahoma"/>
            <family val="2"/>
          </rPr>
          <t>14/01/13</t>
        </r>
        <r>
          <rPr>
            <sz val="8"/>
            <color indexed="81"/>
            <rFont val="Tahoma"/>
            <family val="2"/>
          </rPr>
          <t xml:space="preserve">
</t>
        </r>
      </text>
    </comment>
    <comment ref="AQ17" authorId="1">
      <text>
        <r>
          <rPr>
            <b/>
            <sz val="8"/>
            <color indexed="81"/>
            <rFont val="Tahoma"/>
            <family val="2"/>
          </rPr>
          <t>20/03/13</t>
        </r>
        <r>
          <rPr>
            <sz val="8"/>
            <color indexed="81"/>
            <rFont val="Tahoma"/>
            <family val="2"/>
          </rPr>
          <t xml:space="preserve">
</t>
        </r>
      </text>
    </comment>
    <comment ref="AS17" authorId="1">
      <text>
        <r>
          <rPr>
            <b/>
            <sz val="8"/>
            <color indexed="81"/>
            <rFont val="Tahoma"/>
            <family val="2"/>
          </rPr>
          <t>19/03/13</t>
        </r>
        <r>
          <rPr>
            <sz val="8"/>
            <color indexed="81"/>
            <rFont val="Tahoma"/>
            <family val="2"/>
          </rPr>
          <t xml:space="preserve">
</t>
        </r>
      </text>
    </comment>
    <comment ref="F18" authorId="0">
      <text>
        <r>
          <rPr>
            <b/>
            <sz val="8"/>
            <color indexed="81"/>
            <rFont val="Tahoma"/>
            <family val="2"/>
          </rPr>
          <t>DEPOSITO AL ITC 23 DE SEPTIEMBRE 2011.</t>
        </r>
      </text>
    </comment>
    <comment ref="H18" authorId="0">
      <text>
        <r>
          <rPr>
            <b/>
            <sz val="8"/>
            <color indexed="81"/>
            <rFont val="Tahoma"/>
            <family val="2"/>
          </rPr>
          <t>DEPOSITO AL ITC 17 DE OCTUBRE 2011</t>
        </r>
        <r>
          <rPr>
            <sz val="8"/>
            <color indexed="81"/>
            <rFont val="Tahoma"/>
            <family val="2"/>
          </rPr>
          <t xml:space="preserve">
</t>
        </r>
      </text>
    </comment>
    <comment ref="J18" authorId="0">
      <text>
        <r>
          <rPr>
            <b/>
            <sz val="8"/>
            <color indexed="81"/>
            <rFont val="Tahoma"/>
            <family val="2"/>
          </rPr>
          <t>DEPOSITO 07 DE NOVIEMBRE 2011</t>
        </r>
        <r>
          <rPr>
            <sz val="8"/>
            <color indexed="81"/>
            <rFont val="Tahoma"/>
            <family val="2"/>
          </rPr>
          <t xml:space="preserve">
</t>
        </r>
      </text>
    </comment>
    <comment ref="L18" authorId="0">
      <text>
        <r>
          <rPr>
            <b/>
            <sz val="8"/>
            <color indexed="81"/>
            <rFont val="Tahoma"/>
            <family val="2"/>
          </rPr>
          <t>DEPOSITO AL ITC 07 DE DICIEMBRE 2011</t>
        </r>
        <r>
          <rPr>
            <sz val="8"/>
            <color indexed="81"/>
            <rFont val="Tahoma"/>
            <family val="2"/>
          </rPr>
          <t xml:space="preserve">
</t>
        </r>
      </text>
    </comment>
    <comment ref="N18" authorId="0">
      <text>
        <r>
          <rPr>
            <b/>
            <sz val="8"/>
            <color indexed="81"/>
            <rFont val="Tahoma"/>
            <family val="2"/>
          </rPr>
          <t>deposito al itc 05/01/12</t>
        </r>
        <r>
          <rPr>
            <sz val="8"/>
            <color indexed="81"/>
            <rFont val="Tahoma"/>
            <family val="2"/>
          </rPr>
          <t xml:space="preserve">
</t>
        </r>
      </text>
    </comment>
    <comment ref="P18" authorId="0">
      <text>
        <r>
          <rPr>
            <b/>
            <sz val="8"/>
            <color indexed="81"/>
            <rFont val="Tahoma"/>
            <family val="2"/>
          </rPr>
          <t>DEPOSITO AL ITC 13/02/12</t>
        </r>
        <r>
          <rPr>
            <sz val="8"/>
            <color indexed="81"/>
            <rFont val="Tahoma"/>
            <family val="2"/>
          </rPr>
          <t xml:space="preserve">
</t>
        </r>
      </text>
    </comment>
    <comment ref="R18" authorId="0">
      <text>
        <r>
          <rPr>
            <b/>
            <sz val="8"/>
            <color indexed="81"/>
            <rFont val="Tahoma"/>
            <family val="2"/>
          </rPr>
          <t>17/04/12</t>
        </r>
      </text>
    </comment>
    <comment ref="U18" authorId="0">
      <text>
        <r>
          <rPr>
            <b/>
            <sz val="8"/>
            <color indexed="81"/>
            <rFont val="Tahoma"/>
            <family val="2"/>
          </rPr>
          <t>17/04/12</t>
        </r>
      </text>
    </comment>
    <comment ref="X18" authorId="0">
      <text>
        <r>
          <rPr>
            <b/>
            <sz val="8"/>
            <color indexed="81"/>
            <rFont val="Tahoma"/>
            <family val="2"/>
          </rPr>
          <t>11/05/12</t>
        </r>
        <r>
          <rPr>
            <sz val="8"/>
            <color indexed="81"/>
            <rFont val="Tahoma"/>
            <family val="2"/>
          </rPr>
          <t xml:space="preserve">
</t>
        </r>
      </text>
    </comment>
    <comment ref="Z18" authorId="1">
      <text>
        <r>
          <rPr>
            <b/>
            <sz val="8"/>
            <color indexed="81"/>
            <rFont val="Tahoma"/>
            <family val="2"/>
          </rPr>
          <t>14/06/12</t>
        </r>
        <r>
          <rPr>
            <sz val="8"/>
            <color indexed="81"/>
            <rFont val="Tahoma"/>
            <family val="2"/>
          </rPr>
          <t xml:space="preserve">
</t>
        </r>
      </text>
    </comment>
    <comment ref="AB18" authorId="1">
      <text>
        <r>
          <rPr>
            <b/>
            <sz val="8"/>
            <color indexed="81"/>
            <rFont val="Tahoma"/>
            <family val="2"/>
          </rPr>
          <t>19/07/12</t>
        </r>
        <r>
          <rPr>
            <sz val="8"/>
            <color indexed="81"/>
            <rFont val="Tahoma"/>
            <family val="2"/>
          </rPr>
          <t xml:space="preserve">
</t>
        </r>
      </text>
    </comment>
    <comment ref="AD18" authorId="1">
      <text>
        <r>
          <rPr>
            <b/>
            <sz val="8"/>
            <color indexed="81"/>
            <rFont val="Tahoma"/>
            <family val="2"/>
          </rPr>
          <t>11/10/12 TIENE SALDO A FAVOR PARA LA SIGUIENTE MENS. DE 1,300.00</t>
        </r>
        <r>
          <rPr>
            <sz val="8"/>
            <color indexed="81"/>
            <rFont val="Tahoma"/>
            <family val="2"/>
          </rPr>
          <t xml:space="preserve">
</t>
        </r>
      </text>
    </comment>
    <comment ref="AF18" authorId="1">
      <text>
        <r>
          <rPr>
            <b/>
            <sz val="8"/>
            <color indexed="81"/>
            <rFont val="Tahoma"/>
            <family val="2"/>
          </rPr>
          <t>15/10/12 TENIA SALDO A FAVOR EN LA OTRA MENS, Y LE QUEDAN 100.00 A FAVOR</t>
        </r>
        <r>
          <rPr>
            <sz val="8"/>
            <color indexed="81"/>
            <rFont val="Tahoma"/>
            <family val="2"/>
          </rPr>
          <t xml:space="preserve">
</t>
        </r>
      </text>
    </comment>
    <comment ref="AI18" authorId="1">
      <text>
        <r>
          <rPr>
            <b/>
            <sz val="8"/>
            <color indexed="81"/>
            <rFont val="Tahoma"/>
            <family val="2"/>
          </rPr>
          <t>05/02/13</t>
        </r>
      </text>
    </comment>
    <comment ref="AK18" authorId="1">
      <text>
        <r>
          <rPr>
            <b/>
            <sz val="8"/>
            <color indexed="81"/>
            <rFont val="Tahoma"/>
            <family val="2"/>
          </rPr>
          <t>05/02/13</t>
        </r>
      </text>
    </comment>
    <comment ref="F21" authorId="0">
      <text>
        <r>
          <rPr>
            <b/>
            <sz val="8"/>
            <color indexed="81"/>
            <rFont val="Tahoma"/>
            <family val="2"/>
          </rPr>
          <t>DEPOSITO AL ITC 12 DE SEPTIEMBRE 2011</t>
        </r>
        <r>
          <rPr>
            <sz val="8"/>
            <color indexed="81"/>
            <rFont val="Tahoma"/>
            <family val="2"/>
          </rPr>
          <t xml:space="preserve">
</t>
        </r>
      </text>
    </comment>
    <comment ref="H21" authorId="0">
      <text>
        <r>
          <rPr>
            <b/>
            <sz val="8"/>
            <color indexed="81"/>
            <rFont val="Tahoma"/>
            <family val="2"/>
          </rPr>
          <t>DEPOSITO AL ITC EL 21 DE OCTUBRE 2011</t>
        </r>
        <r>
          <rPr>
            <sz val="8"/>
            <color indexed="81"/>
            <rFont val="Tahoma"/>
            <family val="2"/>
          </rPr>
          <t xml:space="preserve">
</t>
        </r>
      </text>
    </comment>
    <comment ref="J21" authorId="0">
      <text>
        <r>
          <rPr>
            <b/>
            <sz val="8"/>
            <color indexed="81"/>
            <rFont val="Tahoma"/>
            <family val="2"/>
          </rPr>
          <t>DEPOSITO AL ITC 11 DE NOVIEMBRE 2011</t>
        </r>
      </text>
    </comment>
    <comment ref="L21" authorId="0">
      <text>
        <r>
          <rPr>
            <b/>
            <sz val="8"/>
            <color indexed="81"/>
            <rFont val="Tahoma"/>
            <family val="2"/>
          </rPr>
          <t>DEPOSITO AL ITC 16 DE DICIEMBRE 2011</t>
        </r>
        <r>
          <rPr>
            <sz val="8"/>
            <color indexed="81"/>
            <rFont val="Tahoma"/>
            <family val="2"/>
          </rPr>
          <t xml:space="preserve">
+ 150.00 DE RECARGOS</t>
        </r>
      </text>
    </comment>
    <comment ref="N21" authorId="0">
      <text>
        <r>
          <rPr>
            <b/>
            <sz val="8"/>
            <color indexed="81"/>
            <rFont val="Tahoma"/>
            <family val="2"/>
          </rPr>
          <t>DEPOSITO AL ITC 03/02/12</t>
        </r>
        <r>
          <rPr>
            <sz val="8"/>
            <color indexed="81"/>
            <rFont val="Tahoma"/>
            <family val="2"/>
          </rPr>
          <t xml:space="preserve">
</t>
        </r>
      </text>
    </comment>
    <comment ref="P21" authorId="0">
      <text>
        <r>
          <rPr>
            <b/>
            <sz val="8"/>
            <color indexed="81"/>
            <rFont val="Tahoma"/>
            <family val="2"/>
          </rPr>
          <t>DEPOSITO 2/3/12</t>
        </r>
        <r>
          <rPr>
            <sz val="8"/>
            <color indexed="81"/>
            <rFont val="Tahoma"/>
            <family val="2"/>
          </rPr>
          <t xml:space="preserve">
</t>
        </r>
      </text>
    </comment>
    <comment ref="R21" authorId="0">
      <text>
        <r>
          <rPr>
            <b/>
            <sz val="8"/>
            <color indexed="81"/>
            <rFont val="Tahoma"/>
            <family val="2"/>
          </rPr>
          <t>DEPOSITO 2/3/12</t>
        </r>
        <r>
          <rPr>
            <sz val="8"/>
            <color indexed="81"/>
            <rFont val="Tahoma"/>
            <family val="2"/>
          </rPr>
          <t xml:space="preserve">
</t>
        </r>
      </text>
    </comment>
    <comment ref="U21" authorId="0">
      <text>
        <r>
          <rPr>
            <b/>
            <sz val="8"/>
            <color indexed="81"/>
            <rFont val="Tahoma"/>
            <family val="2"/>
          </rPr>
          <t>TRANSFERENCIA 20/04/12</t>
        </r>
        <r>
          <rPr>
            <sz val="8"/>
            <color indexed="81"/>
            <rFont val="Tahoma"/>
            <family val="2"/>
          </rPr>
          <t xml:space="preserve">
</t>
        </r>
      </text>
    </comment>
    <comment ref="X21" authorId="0">
      <text>
        <r>
          <rPr>
            <b/>
            <sz val="8"/>
            <color indexed="81"/>
            <rFont val="Tahoma"/>
            <family val="2"/>
          </rPr>
          <t>TRANSFERENCIA 11/05</t>
        </r>
      </text>
    </comment>
    <comment ref="Z21" authorId="1">
      <text>
        <r>
          <rPr>
            <b/>
            <sz val="8"/>
            <color indexed="81"/>
            <rFont val="Tahoma"/>
            <family val="2"/>
          </rPr>
          <t>15/06/12</t>
        </r>
      </text>
    </comment>
    <comment ref="AB21" authorId="1">
      <text>
        <r>
          <rPr>
            <b/>
            <sz val="8"/>
            <color indexed="81"/>
            <rFont val="Tahoma"/>
            <family val="2"/>
          </rPr>
          <t>TRNSFER 03/08/12</t>
        </r>
        <r>
          <rPr>
            <sz val="8"/>
            <color indexed="81"/>
            <rFont val="Tahoma"/>
            <family val="2"/>
          </rPr>
          <t xml:space="preserve">
</t>
        </r>
      </text>
    </comment>
    <comment ref="AD21" authorId="1">
      <text>
        <r>
          <rPr>
            <b/>
            <sz val="8"/>
            <color indexed="81"/>
            <rFont val="Tahoma"/>
            <family val="2"/>
          </rPr>
          <t>TRNSFER 03/08/12</t>
        </r>
        <r>
          <rPr>
            <sz val="8"/>
            <color indexed="81"/>
            <rFont val="Tahoma"/>
            <family val="2"/>
          </rPr>
          <t xml:space="preserve">
</t>
        </r>
      </text>
    </comment>
    <comment ref="AF21" authorId="1">
      <text>
        <r>
          <rPr>
            <b/>
            <sz val="8"/>
            <color indexed="81"/>
            <rFont val="Tahoma"/>
            <family val="2"/>
          </rPr>
          <t>04/10/12</t>
        </r>
        <r>
          <rPr>
            <sz val="8"/>
            <color indexed="81"/>
            <rFont val="Tahoma"/>
            <family val="2"/>
          </rPr>
          <t xml:space="preserve">
</t>
        </r>
      </text>
    </comment>
    <comment ref="AI21" authorId="1">
      <text>
        <r>
          <rPr>
            <b/>
            <sz val="8"/>
            <color indexed="81"/>
            <rFont val="Tahoma"/>
            <family val="2"/>
          </rPr>
          <t>04/09/12</t>
        </r>
        <r>
          <rPr>
            <sz val="8"/>
            <color indexed="81"/>
            <rFont val="Tahoma"/>
            <family val="2"/>
          </rPr>
          <t xml:space="preserve">
</t>
        </r>
      </text>
    </comment>
    <comment ref="AK21" authorId="1">
      <text>
        <r>
          <rPr>
            <b/>
            <sz val="8"/>
            <color indexed="81"/>
            <rFont val="Tahoma"/>
            <family val="2"/>
          </rPr>
          <t>TRANSFER 14/12/12</t>
        </r>
        <r>
          <rPr>
            <sz val="8"/>
            <color indexed="81"/>
            <rFont val="Tahoma"/>
            <family val="2"/>
          </rPr>
          <t xml:space="preserve">
</t>
        </r>
      </text>
    </comment>
    <comment ref="AM21" authorId="1">
      <text>
        <r>
          <rPr>
            <b/>
            <sz val="8"/>
            <color indexed="81"/>
            <rFont val="Tahoma"/>
            <family val="2"/>
          </rPr>
          <t>TRANSFER 14/12/12</t>
        </r>
        <r>
          <rPr>
            <sz val="8"/>
            <color indexed="81"/>
            <rFont val="Tahoma"/>
            <family val="2"/>
          </rPr>
          <t xml:space="preserve">
</t>
        </r>
      </text>
    </comment>
    <comment ref="AO21" authorId="1">
      <text>
        <r>
          <rPr>
            <b/>
            <sz val="8"/>
            <color indexed="81"/>
            <rFont val="Tahoma"/>
            <family val="2"/>
          </rPr>
          <t>21/02/13</t>
        </r>
      </text>
    </comment>
    <comment ref="AQ21" authorId="1">
      <text>
        <r>
          <rPr>
            <b/>
            <sz val="8"/>
            <color indexed="81"/>
            <rFont val="Tahoma"/>
            <family val="2"/>
          </rPr>
          <t>21/02/13</t>
        </r>
        <r>
          <rPr>
            <sz val="8"/>
            <color indexed="81"/>
            <rFont val="Tahoma"/>
            <family val="2"/>
          </rPr>
          <t xml:space="preserve">
</t>
        </r>
      </text>
    </comment>
    <comment ref="AS21" authorId="1">
      <text>
        <r>
          <rPr>
            <b/>
            <sz val="8"/>
            <color indexed="81"/>
            <rFont val="Tahoma"/>
            <family val="2"/>
          </rPr>
          <t>19/03/13</t>
        </r>
        <r>
          <rPr>
            <sz val="8"/>
            <color indexed="81"/>
            <rFont val="Tahoma"/>
            <family val="2"/>
          </rPr>
          <t xml:space="preserve">
</t>
        </r>
      </text>
    </comment>
    <comment ref="F22" authorId="0">
      <text>
        <r>
          <rPr>
            <b/>
            <sz val="8"/>
            <color indexed="81"/>
            <rFont val="Tahoma"/>
            <family val="2"/>
          </rPr>
          <t>TRANSFERENCIA AL ITC 23 DE SEPTIEMBRE 2011 + CUPON</t>
        </r>
        <r>
          <rPr>
            <sz val="8"/>
            <color indexed="81"/>
            <rFont val="Tahoma"/>
            <family val="2"/>
          </rPr>
          <t xml:space="preserve">
</t>
        </r>
      </text>
    </comment>
    <comment ref="H22" authorId="0">
      <text>
        <r>
          <rPr>
            <b/>
            <sz val="8"/>
            <color indexed="81"/>
            <rFont val="Tahoma"/>
            <family val="2"/>
          </rPr>
          <t>TRANSFERENCIA AL ITC 14 DE OCTUBRE 2011</t>
        </r>
      </text>
    </comment>
    <comment ref="J22" authorId="0">
      <text>
        <r>
          <rPr>
            <b/>
            <sz val="8"/>
            <color indexed="81"/>
            <rFont val="Tahoma"/>
            <family val="2"/>
          </rPr>
          <t>TRANSFERENCIA AL ITC 08 NOVIEMBRE 2011</t>
        </r>
      </text>
    </comment>
    <comment ref="L22" authorId="0">
      <text>
        <r>
          <rPr>
            <b/>
            <sz val="8"/>
            <color indexed="81"/>
            <rFont val="Tahoma"/>
            <family val="2"/>
          </rPr>
          <t>TRANSFERENCIA AL ITC 15/12/11</t>
        </r>
        <r>
          <rPr>
            <sz val="8"/>
            <color indexed="81"/>
            <rFont val="Tahoma"/>
            <family val="2"/>
          </rPr>
          <t xml:space="preserve">
</t>
        </r>
      </text>
    </comment>
    <comment ref="N22" authorId="0">
      <text>
        <r>
          <rPr>
            <b/>
            <sz val="8"/>
            <color indexed="81"/>
            <rFont val="Tahoma"/>
            <family val="2"/>
          </rPr>
          <t>NO VA A TOMAR LA MATERIA</t>
        </r>
      </text>
    </comment>
    <comment ref="B23" authorId="0">
      <text>
        <r>
          <rPr>
            <b/>
            <sz val="8"/>
            <color indexed="81"/>
            <rFont val="Tahoma"/>
            <family val="2"/>
          </rPr>
          <t>Usuario:</t>
        </r>
        <r>
          <rPr>
            <sz val="8"/>
            <color indexed="81"/>
            <rFont val="Tahoma"/>
            <family val="2"/>
          </rPr>
          <t xml:space="preserve">
SE INCORPORA APARTIR DEL 2DO SEMESTRE</t>
        </r>
      </text>
    </comment>
    <comment ref="F24" authorId="0">
      <text>
        <r>
          <rPr>
            <b/>
            <sz val="8"/>
            <color indexed="81"/>
            <rFont val="Tahoma"/>
            <family val="2"/>
          </rPr>
          <t xml:space="preserve">TRANSFERENCIA AL ITC 21 DE SEPTIEMBRE 2011
</t>
        </r>
        <r>
          <rPr>
            <sz val="8"/>
            <color indexed="81"/>
            <rFont val="Tahoma"/>
            <family val="2"/>
          </rPr>
          <t xml:space="preserve">
</t>
        </r>
      </text>
    </comment>
    <comment ref="H24" authorId="0">
      <text>
        <r>
          <rPr>
            <b/>
            <sz val="8"/>
            <color indexed="81"/>
            <rFont val="Tahoma"/>
            <family val="2"/>
          </rPr>
          <t>DEPOSITO AL ITC EL 10 DE OCTUBRE 2011</t>
        </r>
        <r>
          <rPr>
            <sz val="8"/>
            <color indexed="81"/>
            <rFont val="Tahoma"/>
            <family val="2"/>
          </rPr>
          <t xml:space="preserve">
</t>
        </r>
      </text>
    </comment>
    <comment ref="J24" authorId="0">
      <text>
        <r>
          <rPr>
            <b/>
            <sz val="8"/>
            <color indexed="81"/>
            <rFont val="Tahoma"/>
            <family val="2"/>
          </rPr>
          <t>TRANSFERENCIA 03 DE NOVIEMBRE 2011</t>
        </r>
        <r>
          <rPr>
            <sz val="8"/>
            <color indexed="81"/>
            <rFont val="Tahoma"/>
            <family val="2"/>
          </rPr>
          <t xml:space="preserve">
</t>
        </r>
      </text>
    </comment>
    <comment ref="L24" authorId="0">
      <text>
        <r>
          <rPr>
            <b/>
            <sz val="8"/>
            <color indexed="81"/>
            <rFont val="Tahoma"/>
            <family val="2"/>
          </rPr>
          <t>transferencia al itc 05 de diciembre 2011</t>
        </r>
        <r>
          <rPr>
            <sz val="8"/>
            <color indexed="81"/>
            <rFont val="Tahoma"/>
            <family val="2"/>
          </rPr>
          <t xml:space="preserve">
</t>
        </r>
      </text>
    </comment>
    <comment ref="N24" authorId="0">
      <text>
        <r>
          <rPr>
            <b/>
            <sz val="8"/>
            <color indexed="81"/>
            <rFont val="Tahoma"/>
            <family val="2"/>
          </rPr>
          <t>TRANSFERENCIA AL ITC 3 DE ENERO 2012</t>
        </r>
      </text>
    </comment>
    <comment ref="P24" authorId="0">
      <text>
        <r>
          <rPr>
            <b/>
            <sz val="8"/>
            <color indexed="81"/>
            <rFont val="Tahoma"/>
            <family val="2"/>
          </rPr>
          <t>TRANSFERENCIA AL ITC 3/2/12</t>
        </r>
      </text>
    </comment>
    <comment ref="R24" authorId="0">
      <text>
        <r>
          <rPr>
            <b/>
            <sz val="8"/>
            <color indexed="81"/>
            <rFont val="Tahoma"/>
            <family val="2"/>
          </rPr>
          <t>TRANSFERENCIA AL ITC 03/3/12</t>
        </r>
      </text>
    </comment>
    <comment ref="U24" authorId="0">
      <text>
        <r>
          <rPr>
            <b/>
            <sz val="8"/>
            <color indexed="81"/>
            <rFont val="Tahoma"/>
            <family val="2"/>
          </rPr>
          <t>TRANSFERENCIA 04/04/12</t>
        </r>
        <r>
          <rPr>
            <sz val="8"/>
            <color indexed="81"/>
            <rFont val="Tahoma"/>
            <family val="2"/>
          </rPr>
          <t xml:space="preserve">
</t>
        </r>
      </text>
    </comment>
    <comment ref="X24" authorId="0">
      <text>
        <r>
          <rPr>
            <b/>
            <sz val="8"/>
            <color indexed="81"/>
            <rFont val="Tahoma"/>
            <family val="2"/>
          </rPr>
          <t>TRANSFERENCIA 04/05/12</t>
        </r>
      </text>
    </comment>
    <comment ref="Z24" authorId="0">
      <text>
        <r>
          <rPr>
            <b/>
            <sz val="8"/>
            <color indexed="81"/>
            <rFont val="Tahoma"/>
            <family val="2"/>
          </rPr>
          <t>TRANS. 04/06/12</t>
        </r>
        <r>
          <rPr>
            <sz val="8"/>
            <color indexed="81"/>
            <rFont val="Tahoma"/>
            <family val="2"/>
          </rPr>
          <t xml:space="preserve">
</t>
        </r>
      </text>
    </comment>
    <comment ref="AB24" authorId="1">
      <text>
        <r>
          <rPr>
            <b/>
            <sz val="8"/>
            <color indexed="81"/>
            <rFont val="Tahoma"/>
            <family val="2"/>
          </rPr>
          <t>TRANSFER. 05/07/12</t>
        </r>
        <r>
          <rPr>
            <sz val="8"/>
            <color indexed="81"/>
            <rFont val="Tahoma"/>
            <family val="2"/>
          </rPr>
          <t xml:space="preserve">
</t>
        </r>
      </text>
    </comment>
    <comment ref="AD24" authorId="1">
      <text>
        <r>
          <rPr>
            <b/>
            <sz val="8"/>
            <color indexed="81"/>
            <rFont val="Tahoma"/>
            <family val="2"/>
          </rPr>
          <t>TRANSFER 03/06/12</t>
        </r>
        <r>
          <rPr>
            <sz val="8"/>
            <color indexed="81"/>
            <rFont val="Tahoma"/>
            <family val="2"/>
          </rPr>
          <t xml:space="preserve">
</t>
        </r>
      </text>
    </comment>
    <comment ref="AF24" authorId="1">
      <text>
        <r>
          <rPr>
            <b/>
            <sz val="8"/>
            <color indexed="81"/>
            <rFont val="Tahoma"/>
            <family val="2"/>
          </rPr>
          <t>TRANSFER 04/09/12</t>
        </r>
        <r>
          <rPr>
            <sz val="8"/>
            <color indexed="81"/>
            <rFont val="Tahoma"/>
            <family val="2"/>
          </rPr>
          <t xml:space="preserve">
</t>
        </r>
      </text>
    </comment>
    <comment ref="AI24" authorId="1">
      <text>
        <r>
          <rPr>
            <b/>
            <sz val="8"/>
            <color indexed="81"/>
            <rFont val="Tahoma"/>
            <family val="2"/>
          </rPr>
          <t>05/10/12</t>
        </r>
        <r>
          <rPr>
            <sz val="8"/>
            <color indexed="81"/>
            <rFont val="Tahoma"/>
            <family val="2"/>
          </rPr>
          <t xml:space="preserve">
</t>
        </r>
      </text>
    </comment>
    <comment ref="AK24" authorId="1">
      <text>
        <r>
          <rPr>
            <b/>
            <sz val="8"/>
            <color indexed="81"/>
            <rFont val="Tahoma"/>
            <family val="2"/>
          </rPr>
          <t>transfer 05/11/12</t>
        </r>
        <r>
          <rPr>
            <sz val="8"/>
            <color indexed="81"/>
            <rFont val="Tahoma"/>
            <family val="2"/>
          </rPr>
          <t xml:space="preserve">
</t>
        </r>
      </text>
    </comment>
    <comment ref="AM24" authorId="1">
      <text>
        <r>
          <rPr>
            <b/>
            <sz val="8"/>
            <color indexed="81"/>
            <rFont val="Tahoma"/>
            <family val="2"/>
          </rPr>
          <t>05/12/12</t>
        </r>
        <r>
          <rPr>
            <sz val="8"/>
            <color indexed="81"/>
            <rFont val="Tahoma"/>
            <family val="2"/>
          </rPr>
          <t xml:space="preserve">
</t>
        </r>
      </text>
    </comment>
    <comment ref="AO24" authorId="1">
      <text>
        <r>
          <rPr>
            <b/>
            <sz val="8"/>
            <color indexed="81"/>
            <rFont val="Tahoma"/>
            <family val="2"/>
          </rPr>
          <t>03/01/13</t>
        </r>
      </text>
    </comment>
    <comment ref="AQ24" authorId="1">
      <text>
        <r>
          <rPr>
            <b/>
            <sz val="8"/>
            <color indexed="81"/>
            <rFont val="Tahoma"/>
            <family val="2"/>
          </rPr>
          <t>06/02/13</t>
        </r>
        <r>
          <rPr>
            <sz val="8"/>
            <color indexed="81"/>
            <rFont val="Tahoma"/>
            <family val="2"/>
          </rPr>
          <t xml:space="preserve">
</t>
        </r>
      </text>
    </comment>
    <comment ref="F25" authorId="0">
      <text>
        <r>
          <rPr>
            <b/>
            <sz val="8"/>
            <color indexed="81"/>
            <rFont val="Tahoma"/>
            <family val="2"/>
          </rPr>
          <t>TRANSFERENCIA LA ITC 23 DE SEPTIEMBRE 2011</t>
        </r>
      </text>
    </comment>
    <comment ref="H25" authorId="0">
      <text>
        <r>
          <rPr>
            <b/>
            <sz val="8"/>
            <color indexed="81"/>
            <rFont val="Tahoma"/>
            <family val="2"/>
          </rPr>
          <t>DEPOSITO AL ITC 14 DE OCTUBRE 2011</t>
        </r>
        <r>
          <rPr>
            <sz val="8"/>
            <color indexed="81"/>
            <rFont val="Tahoma"/>
            <family val="2"/>
          </rPr>
          <t xml:space="preserve">
</t>
        </r>
      </text>
    </comment>
    <comment ref="J25" authorId="0">
      <text>
        <r>
          <rPr>
            <b/>
            <sz val="8"/>
            <color indexed="81"/>
            <rFont val="Tahoma"/>
            <family val="2"/>
          </rPr>
          <t>DEPOSITO AL ITC EL 04 DE NOVIEMBRE 2011</t>
        </r>
        <r>
          <rPr>
            <sz val="8"/>
            <color indexed="81"/>
            <rFont val="Tahoma"/>
            <family val="2"/>
          </rPr>
          <t xml:space="preserve">
</t>
        </r>
      </text>
    </comment>
    <comment ref="L25" authorId="0">
      <text>
        <r>
          <rPr>
            <b/>
            <sz val="8"/>
            <color indexed="81"/>
            <rFont val="Tahoma"/>
            <family val="2"/>
          </rPr>
          <t>DEPOSITO AL ITC 05 DE DICIEMBRE 2011</t>
        </r>
        <r>
          <rPr>
            <sz val="8"/>
            <color indexed="81"/>
            <rFont val="Tahoma"/>
            <family val="2"/>
          </rPr>
          <t xml:space="preserve">
</t>
        </r>
      </text>
    </comment>
    <comment ref="N25" authorId="0">
      <text>
        <r>
          <rPr>
            <b/>
            <sz val="8"/>
            <color indexed="81"/>
            <rFont val="Tahoma"/>
            <family val="2"/>
          </rPr>
          <t>DEPOSITO AL ITC 4 DE ENERO 2012</t>
        </r>
      </text>
    </comment>
    <comment ref="P25" authorId="0">
      <text>
        <r>
          <rPr>
            <b/>
            <sz val="8"/>
            <color indexed="81"/>
            <rFont val="Tahoma"/>
            <family val="2"/>
          </rPr>
          <t>deposito al itc 2/2/12</t>
        </r>
      </text>
    </comment>
    <comment ref="R25" authorId="0">
      <text>
        <r>
          <rPr>
            <b/>
            <sz val="8"/>
            <color indexed="81"/>
            <rFont val="Tahoma"/>
            <family val="2"/>
          </rPr>
          <t>DEPOSITO 2/3/12</t>
        </r>
        <r>
          <rPr>
            <sz val="8"/>
            <color indexed="81"/>
            <rFont val="Tahoma"/>
            <family val="2"/>
          </rPr>
          <t xml:space="preserve">
</t>
        </r>
      </text>
    </comment>
    <comment ref="U25" authorId="0">
      <text>
        <r>
          <rPr>
            <b/>
            <sz val="8"/>
            <color indexed="81"/>
            <rFont val="Tahoma"/>
            <family val="2"/>
          </rPr>
          <t>TRANSFERENCIA 05/04/12</t>
        </r>
        <r>
          <rPr>
            <sz val="8"/>
            <color indexed="81"/>
            <rFont val="Tahoma"/>
            <family val="2"/>
          </rPr>
          <t xml:space="preserve">
</t>
        </r>
      </text>
    </comment>
    <comment ref="Z25" authorId="0">
      <text>
        <r>
          <rPr>
            <b/>
            <sz val="8"/>
            <color indexed="81"/>
            <rFont val="Tahoma"/>
            <family val="2"/>
          </rPr>
          <t>05/06/12</t>
        </r>
      </text>
    </comment>
    <comment ref="AB25" authorId="1">
      <text>
        <r>
          <rPr>
            <b/>
            <sz val="8"/>
            <color indexed="81"/>
            <rFont val="Tahoma"/>
            <family val="2"/>
          </rPr>
          <t>03/07/12</t>
        </r>
        <r>
          <rPr>
            <sz val="8"/>
            <color indexed="81"/>
            <rFont val="Tahoma"/>
            <family val="2"/>
          </rPr>
          <t xml:space="preserve">
</t>
        </r>
      </text>
    </comment>
    <comment ref="AD25" authorId="1">
      <text>
        <r>
          <rPr>
            <b/>
            <sz val="8"/>
            <color indexed="81"/>
            <rFont val="Tahoma"/>
            <family val="2"/>
          </rPr>
          <t>06/08/12</t>
        </r>
        <r>
          <rPr>
            <sz val="8"/>
            <color indexed="81"/>
            <rFont val="Tahoma"/>
            <family val="2"/>
          </rPr>
          <t xml:space="preserve">
</t>
        </r>
      </text>
    </comment>
    <comment ref="AF25" authorId="1">
      <text>
        <r>
          <rPr>
            <b/>
            <sz val="8"/>
            <color indexed="81"/>
            <rFont val="Tahoma"/>
            <family val="2"/>
          </rPr>
          <t>06/09/12</t>
        </r>
        <r>
          <rPr>
            <sz val="8"/>
            <color indexed="81"/>
            <rFont val="Tahoma"/>
            <family val="2"/>
          </rPr>
          <t xml:space="preserve">
</t>
        </r>
      </text>
    </comment>
    <comment ref="AI25" authorId="1">
      <text>
        <r>
          <rPr>
            <b/>
            <sz val="8"/>
            <color indexed="81"/>
            <rFont val="Tahoma"/>
            <family val="2"/>
          </rPr>
          <t>05/10/12</t>
        </r>
      </text>
    </comment>
    <comment ref="AM25" authorId="1">
      <text>
        <r>
          <rPr>
            <b/>
            <sz val="8"/>
            <color indexed="81"/>
            <rFont val="Tahoma"/>
            <family val="2"/>
          </rPr>
          <t>10/12/11</t>
        </r>
        <r>
          <rPr>
            <sz val="8"/>
            <color indexed="81"/>
            <rFont val="Tahoma"/>
            <family val="2"/>
          </rPr>
          <t xml:space="preserve">
</t>
        </r>
      </text>
    </comment>
    <comment ref="AO25" authorId="1">
      <text>
        <r>
          <rPr>
            <b/>
            <sz val="8"/>
            <color indexed="81"/>
            <rFont val="Tahoma"/>
            <family val="2"/>
          </rPr>
          <t>21/01/13</t>
        </r>
        <r>
          <rPr>
            <sz val="8"/>
            <color indexed="81"/>
            <rFont val="Tahoma"/>
            <family val="2"/>
          </rPr>
          <t xml:space="preserve">
</t>
        </r>
      </text>
    </comment>
    <comment ref="AQ25" authorId="1">
      <text>
        <r>
          <rPr>
            <b/>
            <sz val="8"/>
            <color indexed="81"/>
            <rFont val="Tahoma"/>
            <family val="2"/>
          </rPr>
          <t>20/02/13</t>
        </r>
      </text>
    </comment>
    <comment ref="B26" authorId="3">
      <text>
        <r>
          <rPr>
            <b/>
            <sz val="9"/>
            <color indexed="81"/>
            <rFont val="Tahoma"/>
            <family val="2"/>
          </rPr>
          <t>GteAdmin:</t>
        </r>
        <r>
          <rPr>
            <sz val="9"/>
            <color indexed="81"/>
            <rFont val="Tahoma"/>
            <family val="2"/>
          </rPr>
          <t xml:space="preserve">
RECURSANDO MATERIA MAC-CELAYA
</t>
        </r>
      </text>
    </comment>
    <comment ref="J26" authorId="0">
      <text>
        <r>
          <rPr>
            <b/>
            <sz val="8"/>
            <color indexed="81"/>
            <rFont val="Tahoma"/>
            <family val="2"/>
          </rPr>
          <t>DEPOSITO AL ITC 07 DE NOVIEMBRE 2011</t>
        </r>
      </text>
    </comment>
    <comment ref="N26" authorId="0">
      <text>
        <r>
          <rPr>
            <b/>
            <sz val="8"/>
            <color indexed="81"/>
            <rFont val="Tahoma"/>
            <family val="2"/>
          </rPr>
          <t>DEPOSITO AL ITC 06/01/12</t>
        </r>
        <r>
          <rPr>
            <sz val="8"/>
            <color indexed="81"/>
            <rFont val="Tahoma"/>
            <family val="2"/>
          </rPr>
          <t xml:space="preserve">
</t>
        </r>
      </text>
    </comment>
    <comment ref="P26" authorId="0">
      <text>
        <r>
          <rPr>
            <b/>
            <sz val="8"/>
            <color indexed="81"/>
            <rFont val="Tahoma"/>
            <family val="2"/>
          </rPr>
          <t>DEPOSITO 26/02/12</t>
        </r>
        <r>
          <rPr>
            <sz val="8"/>
            <color indexed="81"/>
            <rFont val="Tahoma"/>
            <family val="2"/>
          </rPr>
          <t xml:space="preserve">
</t>
        </r>
      </text>
    </comment>
    <comment ref="B27" authorId="3">
      <text>
        <r>
          <rPr>
            <b/>
            <sz val="9"/>
            <color indexed="81"/>
            <rFont val="Tahoma"/>
            <family val="2"/>
          </rPr>
          <t>GteAdmin:</t>
        </r>
        <r>
          <rPr>
            <sz val="9"/>
            <color indexed="81"/>
            <rFont val="Tahoma"/>
            <family val="2"/>
          </rPr>
          <t xml:space="preserve">
RECURSANDO MATERIAS MAC7</t>
        </r>
      </text>
    </comment>
    <comment ref="B28" authorId="1">
      <text>
        <r>
          <rPr>
            <b/>
            <sz val="8"/>
            <color indexed="81"/>
            <rFont val="Tahoma"/>
            <family val="2"/>
          </rPr>
          <t>TOMO RECURSOS HUMANOS XQ DEBIA ESTA MATERIA</t>
        </r>
      </text>
    </comment>
    <comment ref="AB28" authorId="1">
      <text>
        <r>
          <rPr>
            <b/>
            <sz val="8"/>
            <color indexed="81"/>
            <rFont val="Tahoma"/>
            <family val="2"/>
          </rPr>
          <t>23/07/12.</t>
        </r>
      </text>
    </comment>
    <comment ref="H37" authorId="0">
      <text>
        <r>
          <rPr>
            <b/>
            <sz val="8"/>
            <color indexed="81"/>
            <rFont val="Tahoma"/>
            <family val="2"/>
          </rPr>
          <t>ANALISIS DE COSTOS</t>
        </r>
        <r>
          <rPr>
            <sz val="8"/>
            <color indexed="81"/>
            <rFont val="Tahoma"/>
            <family val="2"/>
          </rPr>
          <t xml:space="preserve">
</t>
        </r>
      </text>
    </comment>
    <comment ref="J37" authorId="0">
      <text>
        <r>
          <rPr>
            <b/>
            <sz val="8"/>
            <color indexed="81"/>
            <rFont val="Tahoma"/>
            <family val="2"/>
          </rPr>
          <t>PROGRAMACION</t>
        </r>
      </text>
    </comment>
    <comment ref="N37" authorId="0">
      <text>
        <r>
          <rPr>
            <b/>
            <sz val="8"/>
            <color indexed="81"/>
            <rFont val="Tahoma"/>
            <family val="2"/>
          </rPr>
          <t>ANALISIS ECONOMICO Y FINANCIERO</t>
        </r>
        <r>
          <rPr>
            <sz val="8"/>
            <color indexed="81"/>
            <rFont val="Tahoma"/>
            <family val="2"/>
          </rPr>
          <t xml:space="preserve">
</t>
        </r>
      </text>
    </comment>
    <comment ref="P37" authorId="0">
      <text>
        <r>
          <rPr>
            <b/>
            <sz val="8"/>
            <color indexed="81"/>
            <rFont val="Tahoma"/>
            <family val="2"/>
          </rPr>
          <t>MARCO NORMATIVO</t>
        </r>
        <r>
          <rPr>
            <sz val="8"/>
            <color indexed="81"/>
            <rFont val="Tahoma"/>
            <family val="2"/>
          </rPr>
          <t xml:space="preserve">
</t>
        </r>
      </text>
    </comment>
    <comment ref="F39" authorId="0">
      <text>
        <r>
          <rPr>
            <b/>
            <sz val="8"/>
            <color indexed="81"/>
            <rFont val="Tahoma"/>
            <family val="2"/>
          </rPr>
          <t>DEPOSITO AL ITC 23 DE SEPTIEMBRE 2011.</t>
        </r>
        <r>
          <rPr>
            <sz val="8"/>
            <color indexed="81"/>
            <rFont val="Tahoma"/>
            <family val="2"/>
          </rPr>
          <t xml:space="preserve">
</t>
        </r>
      </text>
    </comment>
    <comment ref="J39" authorId="0">
      <text>
        <r>
          <rPr>
            <b/>
            <sz val="8"/>
            <color indexed="81"/>
            <rFont val="Tahoma"/>
            <family val="2"/>
          </rPr>
          <t>DEPOSITO AL ITC 03 DE NOVIEMBRE 2011</t>
        </r>
        <r>
          <rPr>
            <sz val="8"/>
            <color indexed="81"/>
            <rFont val="Tahoma"/>
            <family val="2"/>
          </rPr>
          <t xml:space="preserve">
</t>
        </r>
      </text>
    </comment>
    <comment ref="L39" authorId="0">
      <text>
        <r>
          <rPr>
            <b/>
            <sz val="8"/>
            <color indexed="81"/>
            <rFont val="Tahoma"/>
            <family val="2"/>
          </rPr>
          <t>DEPOSITO AL ITC 5 DE DIC. 2011</t>
        </r>
        <r>
          <rPr>
            <sz val="8"/>
            <color indexed="81"/>
            <rFont val="Tahoma"/>
            <family val="2"/>
          </rPr>
          <t xml:space="preserve">
</t>
        </r>
      </text>
    </comment>
    <comment ref="N39" authorId="0">
      <text>
        <r>
          <rPr>
            <b/>
            <sz val="8"/>
            <color indexed="81"/>
            <rFont val="Tahoma"/>
            <family val="2"/>
          </rPr>
          <t>DEPOSITO AL ITC 04/01/12</t>
        </r>
        <r>
          <rPr>
            <sz val="8"/>
            <color indexed="81"/>
            <rFont val="Tahoma"/>
            <family val="2"/>
          </rPr>
          <t xml:space="preserve">
</t>
        </r>
      </text>
    </comment>
    <comment ref="P39" authorId="0">
      <text>
        <r>
          <rPr>
            <b/>
            <sz val="8"/>
            <color indexed="81"/>
            <rFont val="Tahoma"/>
            <family val="2"/>
          </rPr>
          <t>DEPOSITO AL ITC 03/02/12</t>
        </r>
        <r>
          <rPr>
            <sz val="8"/>
            <color indexed="81"/>
            <rFont val="Tahoma"/>
            <family val="2"/>
          </rPr>
          <t xml:space="preserve">
</t>
        </r>
      </text>
    </comment>
    <comment ref="R39" authorId="0">
      <text>
        <r>
          <rPr>
            <b/>
            <sz val="8"/>
            <color indexed="81"/>
            <rFont val="Tahoma"/>
            <family val="2"/>
          </rPr>
          <t>DEPOSITO 5/3/12</t>
        </r>
        <r>
          <rPr>
            <sz val="8"/>
            <color indexed="81"/>
            <rFont val="Tahoma"/>
            <family val="2"/>
          </rPr>
          <t xml:space="preserve">
</t>
        </r>
      </text>
    </comment>
    <comment ref="X39" authorId="0">
      <text>
        <r>
          <rPr>
            <b/>
            <sz val="8"/>
            <color indexed="81"/>
            <rFont val="Tahoma"/>
            <family val="2"/>
          </rPr>
          <t>7/05/12</t>
        </r>
        <r>
          <rPr>
            <sz val="8"/>
            <color indexed="81"/>
            <rFont val="Tahoma"/>
            <family val="2"/>
          </rPr>
          <t xml:space="preserve">
</t>
        </r>
      </text>
    </comment>
    <comment ref="Z39" authorId="0">
      <text>
        <r>
          <rPr>
            <b/>
            <sz val="8"/>
            <color indexed="81"/>
            <rFont val="Tahoma"/>
            <family val="2"/>
          </rPr>
          <t>05/06/12</t>
        </r>
      </text>
    </comment>
    <comment ref="AB39" authorId="1">
      <text>
        <r>
          <rPr>
            <b/>
            <sz val="8"/>
            <color indexed="81"/>
            <rFont val="Tahoma"/>
            <family val="2"/>
          </rPr>
          <t>PAGO EN CAJA 03/07/12</t>
        </r>
      </text>
    </comment>
    <comment ref="AD39" authorId="1">
      <text>
        <r>
          <rPr>
            <b/>
            <sz val="8"/>
            <color indexed="81"/>
            <rFont val="Tahoma"/>
            <family val="2"/>
          </rPr>
          <t>PAGO EN CAJA Y SE DEPOSITO EL 6/08/12</t>
        </r>
      </text>
    </comment>
    <comment ref="AF39" authorId="1">
      <text>
        <r>
          <rPr>
            <b/>
            <sz val="8"/>
            <color indexed="81"/>
            <rFont val="Tahoma"/>
            <family val="2"/>
          </rPr>
          <t>03/09/12</t>
        </r>
      </text>
    </comment>
    <comment ref="AI39" authorId="1">
      <text>
        <r>
          <rPr>
            <b/>
            <sz val="8"/>
            <color indexed="81"/>
            <rFont val="Tahoma"/>
            <family val="2"/>
          </rPr>
          <t>05/10/12</t>
        </r>
        <r>
          <rPr>
            <sz val="8"/>
            <color indexed="81"/>
            <rFont val="Tahoma"/>
            <family val="2"/>
          </rPr>
          <t xml:space="preserve">
</t>
        </r>
      </text>
    </comment>
    <comment ref="AK39" authorId="1">
      <text>
        <r>
          <rPr>
            <b/>
            <sz val="8"/>
            <color indexed="81"/>
            <rFont val="Tahoma"/>
            <family val="2"/>
          </rPr>
          <t>PAGO EN CAJA 2/11/12</t>
        </r>
        <r>
          <rPr>
            <sz val="8"/>
            <color indexed="81"/>
            <rFont val="Tahoma"/>
            <family val="2"/>
          </rPr>
          <t xml:space="preserve">
</t>
        </r>
      </text>
    </comment>
    <comment ref="AM39" authorId="1">
      <text>
        <r>
          <rPr>
            <b/>
            <sz val="8"/>
            <color indexed="81"/>
            <rFont val="Tahoma"/>
            <family val="2"/>
          </rPr>
          <t>10/12/12</t>
        </r>
        <r>
          <rPr>
            <sz val="8"/>
            <color indexed="81"/>
            <rFont val="Tahoma"/>
            <family val="2"/>
          </rPr>
          <t xml:space="preserve">
</t>
        </r>
      </text>
    </comment>
    <comment ref="AO39" authorId="1">
      <text>
        <r>
          <rPr>
            <b/>
            <sz val="8"/>
            <color indexed="81"/>
            <rFont val="Tahoma"/>
            <family val="2"/>
          </rPr>
          <t xml:space="preserve">03/01/1
</t>
        </r>
      </text>
    </comment>
    <comment ref="AS39" authorId="1">
      <text>
        <r>
          <rPr>
            <b/>
            <sz val="8"/>
            <color indexed="81"/>
            <rFont val="Tahoma"/>
            <family val="2"/>
          </rPr>
          <t>04/03/13</t>
        </r>
        <r>
          <rPr>
            <sz val="8"/>
            <color indexed="81"/>
            <rFont val="Tahoma"/>
            <family val="2"/>
          </rPr>
          <t xml:space="preserve">
</t>
        </r>
      </text>
    </comment>
    <comment ref="B41" authorId="0">
      <text>
        <r>
          <rPr>
            <b/>
            <sz val="8"/>
            <color indexed="81"/>
            <rFont val="Tahoma"/>
            <family val="2"/>
          </rPr>
          <t>SE INCORPORA EN MATERIA DE INFORMATICA</t>
        </r>
      </text>
    </comment>
    <comment ref="U41" authorId="0">
      <text>
        <r>
          <rPr>
            <b/>
            <sz val="8"/>
            <color indexed="81"/>
            <rFont val="Tahoma"/>
            <family val="2"/>
          </rPr>
          <t>24/05/12. EQUIVALENCIAS*</t>
        </r>
        <r>
          <rPr>
            <sz val="8"/>
            <color indexed="81"/>
            <rFont val="Tahoma"/>
            <family val="2"/>
          </rPr>
          <t xml:space="preserve">
</t>
        </r>
      </text>
    </comment>
    <comment ref="X41" authorId="0">
      <text>
        <r>
          <rPr>
            <b/>
            <sz val="8"/>
            <color indexed="81"/>
            <rFont val="Tahoma"/>
            <family val="2"/>
          </rPr>
          <t>24/05/12. EQUIVALENCIAS*</t>
        </r>
        <r>
          <rPr>
            <sz val="8"/>
            <color indexed="81"/>
            <rFont val="Tahoma"/>
            <family val="2"/>
          </rPr>
          <t xml:space="preserve">
</t>
        </r>
      </text>
    </comment>
    <comment ref="AK41" authorId="1">
      <text>
        <r>
          <rPr>
            <b/>
            <sz val="8"/>
            <color indexed="81"/>
            <rFont val="Tahoma"/>
            <family val="2"/>
          </rPr>
          <t>29/11/12 PAGO INICIANDO MATERIA SE LE HIZO DSCTO *2DO MODULO</t>
        </r>
      </text>
    </comment>
    <comment ref="AQ41" authorId="1">
      <text>
        <r>
          <rPr>
            <b/>
            <sz val="8"/>
            <color indexed="81"/>
            <rFont val="Tahoma"/>
            <family val="2"/>
          </rPr>
          <t>12/02/13 MATERIA VALUACION DEL PROYECTO</t>
        </r>
        <r>
          <rPr>
            <sz val="8"/>
            <color indexed="81"/>
            <rFont val="Tahoma"/>
            <family val="2"/>
          </rPr>
          <t xml:space="preserve">
</t>
        </r>
      </text>
    </comment>
    <comment ref="AS41" authorId="1">
      <text>
        <r>
          <rPr>
            <b/>
            <sz val="8"/>
            <color indexed="81"/>
            <rFont val="Tahoma"/>
            <family val="2"/>
          </rPr>
          <t>19/03/13</t>
        </r>
        <r>
          <rPr>
            <sz val="8"/>
            <color indexed="81"/>
            <rFont val="Tahoma"/>
            <family val="2"/>
          </rPr>
          <t xml:space="preserve">
</t>
        </r>
      </text>
    </comment>
    <comment ref="J42" authorId="0">
      <text>
        <r>
          <rPr>
            <b/>
            <sz val="8"/>
            <color indexed="81"/>
            <rFont val="Tahoma"/>
            <family val="2"/>
          </rPr>
          <t>deposito al itc 03 de noviembre 2011</t>
        </r>
        <r>
          <rPr>
            <sz val="8"/>
            <color indexed="81"/>
            <rFont val="Tahoma"/>
            <family val="2"/>
          </rPr>
          <t xml:space="preserve">
</t>
        </r>
      </text>
    </comment>
    <comment ref="L42" authorId="0">
      <text>
        <r>
          <rPr>
            <b/>
            <sz val="8"/>
            <color indexed="81"/>
            <rFont val="Tahoma"/>
            <family val="2"/>
          </rPr>
          <t xml:space="preserve">DEPOSITO AL ITC 05 DE DICIEMBRE 2011
</t>
        </r>
        <r>
          <rPr>
            <sz val="8"/>
            <color indexed="81"/>
            <rFont val="Tahoma"/>
            <family val="2"/>
          </rPr>
          <t xml:space="preserve">
</t>
        </r>
      </text>
    </comment>
    <comment ref="N42" authorId="0">
      <text>
        <r>
          <rPr>
            <b/>
            <sz val="8"/>
            <color indexed="81"/>
            <rFont val="Tahoma"/>
            <family val="2"/>
          </rPr>
          <t>DEPOSITO AL ITC 29/12/11</t>
        </r>
      </text>
    </comment>
    <comment ref="P42" authorId="0">
      <text>
        <r>
          <rPr>
            <b/>
            <sz val="8"/>
            <color indexed="81"/>
            <rFont val="Tahoma"/>
            <family val="2"/>
          </rPr>
          <t>deposito al itc 03/02/12</t>
        </r>
        <r>
          <rPr>
            <sz val="8"/>
            <color indexed="81"/>
            <rFont val="Tahoma"/>
            <family val="2"/>
          </rPr>
          <t xml:space="preserve">
</t>
        </r>
      </text>
    </comment>
    <comment ref="R42" authorId="0">
      <text>
        <r>
          <rPr>
            <b/>
            <sz val="8"/>
            <color indexed="81"/>
            <rFont val="Tahoma"/>
            <family val="2"/>
          </rPr>
          <t>DEPOSITO 5/03/12</t>
        </r>
        <r>
          <rPr>
            <sz val="8"/>
            <color indexed="81"/>
            <rFont val="Tahoma"/>
            <family val="2"/>
          </rPr>
          <t xml:space="preserve">
</t>
        </r>
      </text>
    </comment>
    <comment ref="X42" authorId="0">
      <text>
        <r>
          <rPr>
            <b/>
            <sz val="8"/>
            <color indexed="81"/>
            <rFont val="Tahoma"/>
            <family val="2"/>
          </rPr>
          <t>03/05/12</t>
        </r>
      </text>
    </comment>
    <comment ref="AB42" authorId="1">
      <text>
        <r>
          <rPr>
            <b/>
            <sz val="8"/>
            <color indexed="81"/>
            <rFont val="Tahoma"/>
            <family val="2"/>
          </rPr>
          <t>03/07/12</t>
        </r>
      </text>
    </comment>
    <comment ref="AD42" authorId="1">
      <text>
        <r>
          <rPr>
            <b/>
            <sz val="8"/>
            <color indexed="81"/>
            <rFont val="Tahoma"/>
            <family val="2"/>
          </rPr>
          <t>01/08/12</t>
        </r>
      </text>
    </comment>
    <comment ref="AF42" authorId="1">
      <text>
        <r>
          <rPr>
            <b/>
            <sz val="8"/>
            <color indexed="81"/>
            <rFont val="Tahoma"/>
            <family val="2"/>
          </rPr>
          <t>03/09/12</t>
        </r>
        <r>
          <rPr>
            <sz val="8"/>
            <color indexed="81"/>
            <rFont val="Tahoma"/>
            <family val="2"/>
          </rPr>
          <t xml:space="preserve">
</t>
        </r>
      </text>
    </comment>
    <comment ref="AI42" authorId="1">
      <text>
        <r>
          <rPr>
            <b/>
            <sz val="8"/>
            <color indexed="81"/>
            <rFont val="Tahoma"/>
            <family val="2"/>
          </rPr>
          <t>02/10/12</t>
        </r>
      </text>
    </comment>
    <comment ref="AK42" authorId="1">
      <text>
        <r>
          <rPr>
            <b/>
            <sz val="8"/>
            <color indexed="81"/>
            <rFont val="Tahoma"/>
            <family val="2"/>
          </rPr>
          <t xml:space="preserve">05/11/12
</t>
        </r>
        <r>
          <rPr>
            <sz val="8"/>
            <color indexed="81"/>
            <rFont val="Tahoma"/>
            <family val="2"/>
          </rPr>
          <t xml:space="preserve">
</t>
        </r>
      </text>
    </comment>
    <comment ref="AM42" authorId="1">
      <text>
        <r>
          <rPr>
            <b/>
            <sz val="8"/>
            <color indexed="81"/>
            <rFont val="Tahoma"/>
            <family val="2"/>
          </rPr>
          <t>04/12/12</t>
        </r>
      </text>
    </comment>
    <comment ref="AO42" authorId="1">
      <text>
        <r>
          <rPr>
            <b/>
            <sz val="8"/>
            <color indexed="81"/>
            <rFont val="Tahoma"/>
            <family val="2"/>
          </rPr>
          <t>04/01/13</t>
        </r>
        <r>
          <rPr>
            <sz val="8"/>
            <color indexed="81"/>
            <rFont val="Tahoma"/>
            <family val="2"/>
          </rPr>
          <t xml:space="preserve">
</t>
        </r>
      </text>
    </comment>
    <comment ref="AQ42" authorId="1">
      <text>
        <r>
          <rPr>
            <b/>
            <sz val="8"/>
            <color indexed="81"/>
            <rFont val="Tahoma"/>
            <family val="2"/>
          </rPr>
          <t>30/01/13</t>
        </r>
        <r>
          <rPr>
            <sz val="8"/>
            <color indexed="81"/>
            <rFont val="Tahoma"/>
            <family val="2"/>
          </rPr>
          <t xml:space="preserve">
</t>
        </r>
      </text>
    </comment>
    <comment ref="AS42" authorId="1">
      <text>
        <r>
          <rPr>
            <b/>
            <sz val="8"/>
            <color indexed="81"/>
            <rFont val="Tahoma"/>
            <family val="2"/>
          </rPr>
          <t>05/03/13</t>
        </r>
        <r>
          <rPr>
            <sz val="8"/>
            <color indexed="81"/>
            <rFont val="Tahoma"/>
            <family val="2"/>
          </rPr>
          <t xml:space="preserve">
</t>
        </r>
      </text>
    </comment>
    <comment ref="F43" authorId="0">
      <text>
        <r>
          <rPr>
            <b/>
            <sz val="8"/>
            <color indexed="81"/>
            <rFont val="Tahoma"/>
            <family val="2"/>
          </rPr>
          <t>TRANSFERENCIA AL ITC 23 DE SEPTIEMBRE 2011</t>
        </r>
        <r>
          <rPr>
            <sz val="8"/>
            <color indexed="81"/>
            <rFont val="Tahoma"/>
            <family val="2"/>
          </rPr>
          <t xml:space="preserve">
</t>
        </r>
      </text>
    </comment>
    <comment ref="J43" authorId="0">
      <text>
        <r>
          <rPr>
            <b/>
            <sz val="8"/>
            <color indexed="81"/>
            <rFont val="Tahoma"/>
            <family val="2"/>
          </rPr>
          <t xml:space="preserve">DEPOSITO AL ITC 04 DE NOVIEMBRE 2011
</t>
        </r>
      </text>
    </comment>
    <comment ref="L43" authorId="0">
      <text>
        <r>
          <rPr>
            <b/>
            <sz val="8"/>
            <color indexed="81"/>
            <rFont val="Tahoma"/>
            <family val="2"/>
          </rPr>
          <t>DEPOSITO AL ITC 5 DE DICIEMBRE 2011</t>
        </r>
        <r>
          <rPr>
            <sz val="8"/>
            <color indexed="81"/>
            <rFont val="Tahoma"/>
            <family val="2"/>
          </rPr>
          <t xml:space="preserve">
</t>
        </r>
      </text>
    </comment>
    <comment ref="N43" authorId="0">
      <text>
        <r>
          <rPr>
            <b/>
            <sz val="8"/>
            <color indexed="81"/>
            <rFont val="Tahoma"/>
            <family val="2"/>
          </rPr>
          <t>DEPOSITO AL ITC 3 DE ENERO 2012</t>
        </r>
        <r>
          <rPr>
            <sz val="8"/>
            <color indexed="81"/>
            <rFont val="Tahoma"/>
            <family val="2"/>
          </rPr>
          <t xml:space="preserve">
</t>
        </r>
      </text>
    </comment>
    <comment ref="P43" authorId="0">
      <text>
        <r>
          <rPr>
            <b/>
            <sz val="8"/>
            <color indexed="81"/>
            <rFont val="Tahoma"/>
            <family val="2"/>
          </rPr>
          <t>deposito al itc 03/02/12</t>
        </r>
        <r>
          <rPr>
            <sz val="8"/>
            <color indexed="81"/>
            <rFont val="Tahoma"/>
            <family val="2"/>
          </rPr>
          <t xml:space="preserve">
</t>
        </r>
      </text>
    </comment>
    <comment ref="R43" authorId="0">
      <text>
        <r>
          <rPr>
            <b/>
            <sz val="8"/>
            <color indexed="81"/>
            <rFont val="Tahoma"/>
            <family val="2"/>
          </rPr>
          <t>deposito 5/3/12</t>
        </r>
        <r>
          <rPr>
            <sz val="8"/>
            <color indexed="81"/>
            <rFont val="Tahoma"/>
            <family val="2"/>
          </rPr>
          <t xml:space="preserve">
</t>
        </r>
      </text>
    </comment>
    <comment ref="U43" authorId="0">
      <text>
        <r>
          <rPr>
            <b/>
            <sz val="8"/>
            <color indexed="81"/>
            <rFont val="Tahoma"/>
            <family val="2"/>
          </rPr>
          <t>TRANSFERENCIA AL ITC 05/04</t>
        </r>
      </text>
    </comment>
    <comment ref="X43" authorId="0">
      <text>
        <r>
          <rPr>
            <b/>
            <sz val="8"/>
            <color indexed="81"/>
            <rFont val="Tahoma"/>
            <family val="2"/>
          </rPr>
          <t>04/05/12</t>
        </r>
      </text>
    </comment>
    <comment ref="AB43" authorId="1">
      <text>
        <r>
          <rPr>
            <b/>
            <sz val="8"/>
            <color indexed="81"/>
            <rFont val="Tahoma"/>
            <family val="2"/>
          </rPr>
          <t>03/07/12</t>
        </r>
      </text>
    </comment>
    <comment ref="AD43" authorId="1">
      <text>
        <r>
          <rPr>
            <b/>
            <sz val="8"/>
            <color indexed="81"/>
            <rFont val="Tahoma"/>
            <family val="2"/>
          </rPr>
          <t>31/07/12</t>
        </r>
      </text>
    </comment>
    <comment ref="AF43" authorId="1">
      <text>
        <r>
          <rPr>
            <b/>
            <sz val="8"/>
            <color indexed="81"/>
            <rFont val="Tahoma"/>
            <family val="2"/>
          </rPr>
          <t>10/09/12</t>
        </r>
      </text>
    </comment>
    <comment ref="AK43" authorId="1">
      <text>
        <r>
          <rPr>
            <b/>
            <sz val="8"/>
            <color indexed="81"/>
            <rFont val="Tahoma"/>
            <family val="2"/>
          </rPr>
          <t>14/11/13</t>
        </r>
        <r>
          <rPr>
            <sz val="8"/>
            <color indexed="81"/>
            <rFont val="Tahoma"/>
            <family val="2"/>
          </rPr>
          <t xml:space="preserve">
</t>
        </r>
      </text>
    </comment>
    <comment ref="AM43" authorId="1">
      <text>
        <r>
          <rPr>
            <b/>
            <sz val="8"/>
            <color indexed="81"/>
            <rFont val="Tahoma"/>
            <family val="2"/>
          </rPr>
          <t>21/12/12</t>
        </r>
      </text>
    </comment>
    <comment ref="AO43" authorId="1">
      <text>
        <r>
          <rPr>
            <b/>
            <sz val="8"/>
            <color indexed="81"/>
            <rFont val="Tahoma"/>
            <family val="2"/>
          </rPr>
          <t>05/02/13</t>
        </r>
        <r>
          <rPr>
            <sz val="8"/>
            <color indexed="81"/>
            <rFont val="Tahoma"/>
            <family val="2"/>
          </rPr>
          <t xml:space="preserve">
</t>
        </r>
      </text>
    </comment>
    <comment ref="AQ43" authorId="1">
      <text>
        <r>
          <rPr>
            <b/>
            <sz val="8"/>
            <color indexed="81"/>
            <rFont val="Tahoma"/>
            <family val="2"/>
          </rPr>
          <t>05/02/13</t>
        </r>
        <r>
          <rPr>
            <sz val="8"/>
            <color indexed="81"/>
            <rFont val="Tahoma"/>
            <family val="2"/>
          </rPr>
          <t xml:space="preserve">
</t>
        </r>
      </text>
    </comment>
    <comment ref="AS43" authorId="1">
      <text>
        <r>
          <rPr>
            <b/>
            <sz val="8"/>
            <color indexed="81"/>
            <rFont val="Tahoma"/>
            <family val="2"/>
          </rPr>
          <t>20/03/13</t>
        </r>
        <r>
          <rPr>
            <sz val="8"/>
            <color indexed="81"/>
            <rFont val="Tahoma"/>
            <family val="2"/>
          </rPr>
          <t xml:space="preserve">
</t>
        </r>
      </text>
    </comment>
    <comment ref="F44" authorId="0">
      <text>
        <r>
          <rPr>
            <b/>
            <sz val="8"/>
            <color indexed="81"/>
            <rFont val="Tahoma"/>
            <family val="2"/>
          </rPr>
          <t>DEPOSITO AL ITC 23 DE SEPTIEMBRE 2011</t>
        </r>
        <r>
          <rPr>
            <sz val="8"/>
            <color indexed="81"/>
            <rFont val="Tahoma"/>
            <family val="2"/>
          </rPr>
          <t xml:space="preserve">
</t>
        </r>
      </text>
    </comment>
    <comment ref="J44" authorId="0">
      <text>
        <r>
          <rPr>
            <b/>
            <sz val="8"/>
            <color indexed="81"/>
            <rFont val="Tahoma"/>
            <family val="2"/>
          </rPr>
          <t>DEPOSITO AL ITC 03 DE NOVIEMBRE 2011</t>
        </r>
        <r>
          <rPr>
            <sz val="8"/>
            <color indexed="81"/>
            <rFont val="Tahoma"/>
            <family val="2"/>
          </rPr>
          <t xml:space="preserve">
</t>
        </r>
      </text>
    </comment>
    <comment ref="L44" authorId="0">
      <text>
        <r>
          <rPr>
            <b/>
            <sz val="8"/>
            <color indexed="81"/>
            <rFont val="Tahoma"/>
            <family val="2"/>
          </rPr>
          <t>DEPOSITO AL ITC 5 DE DIC. 2011</t>
        </r>
        <r>
          <rPr>
            <sz val="8"/>
            <color indexed="81"/>
            <rFont val="Tahoma"/>
            <family val="2"/>
          </rPr>
          <t xml:space="preserve">
</t>
        </r>
      </text>
    </comment>
    <comment ref="N44" authorId="0">
      <text>
        <r>
          <rPr>
            <b/>
            <sz val="8"/>
            <color indexed="81"/>
            <rFont val="Tahoma"/>
            <family val="2"/>
          </rPr>
          <t>DEPOSITO AL ITC 04/01/12</t>
        </r>
        <r>
          <rPr>
            <sz val="8"/>
            <color indexed="81"/>
            <rFont val="Tahoma"/>
            <family val="2"/>
          </rPr>
          <t xml:space="preserve">
</t>
        </r>
      </text>
    </comment>
    <comment ref="P44" authorId="0">
      <text>
        <r>
          <rPr>
            <b/>
            <sz val="8"/>
            <color indexed="81"/>
            <rFont val="Tahoma"/>
            <family val="2"/>
          </rPr>
          <t>DEPOSITO AL ITC 03/02/12</t>
        </r>
        <r>
          <rPr>
            <sz val="8"/>
            <color indexed="81"/>
            <rFont val="Tahoma"/>
            <family val="2"/>
          </rPr>
          <t xml:space="preserve">
</t>
        </r>
      </text>
    </comment>
    <comment ref="R44" authorId="0">
      <text>
        <r>
          <rPr>
            <b/>
            <sz val="8"/>
            <color indexed="81"/>
            <rFont val="Tahoma"/>
            <family val="2"/>
          </rPr>
          <t>DEPOSITO 5/3/12</t>
        </r>
        <r>
          <rPr>
            <sz val="8"/>
            <color indexed="81"/>
            <rFont val="Tahoma"/>
            <family val="2"/>
          </rPr>
          <t xml:space="preserve">
</t>
        </r>
      </text>
    </comment>
    <comment ref="F45" authorId="0">
      <text>
        <r>
          <rPr>
            <b/>
            <sz val="8"/>
            <color indexed="81"/>
            <rFont val="Tahoma"/>
            <family val="2"/>
          </rPr>
          <t>DEPOSITO AL ITC 28 DE SEPTIEMBRE 2011</t>
        </r>
        <r>
          <rPr>
            <sz val="8"/>
            <color indexed="81"/>
            <rFont val="Tahoma"/>
            <family val="2"/>
          </rPr>
          <t xml:space="preserve">
</t>
        </r>
      </text>
    </comment>
    <comment ref="J45" authorId="0">
      <text>
        <r>
          <rPr>
            <b/>
            <sz val="8"/>
            <color indexed="81"/>
            <rFont val="Tahoma"/>
            <family val="2"/>
          </rPr>
          <t>deposito al itc 11 de Noviembre 2011.</t>
        </r>
        <r>
          <rPr>
            <sz val="8"/>
            <color indexed="81"/>
            <rFont val="Tahoma"/>
            <family val="2"/>
          </rPr>
          <t xml:space="preserve">
</t>
        </r>
      </text>
    </comment>
    <comment ref="L45" authorId="0">
      <text>
        <r>
          <rPr>
            <b/>
            <sz val="8"/>
            <color indexed="81"/>
            <rFont val="Tahoma"/>
            <family val="2"/>
          </rPr>
          <t>deposito al itc el 14/12/11</t>
        </r>
        <r>
          <rPr>
            <sz val="8"/>
            <color indexed="81"/>
            <rFont val="Tahoma"/>
            <family val="2"/>
          </rPr>
          <t xml:space="preserve">
</t>
        </r>
      </text>
    </comment>
    <comment ref="N45" authorId="0">
      <text>
        <r>
          <rPr>
            <b/>
            <sz val="8"/>
            <color indexed="81"/>
            <rFont val="Tahoma"/>
            <family val="2"/>
          </rPr>
          <t>TRANSFERENCIA LA ITC  13/01/12</t>
        </r>
        <r>
          <rPr>
            <sz val="8"/>
            <color indexed="81"/>
            <rFont val="Tahoma"/>
            <family val="2"/>
          </rPr>
          <t xml:space="preserve">
</t>
        </r>
      </text>
    </comment>
    <comment ref="P45" authorId="0">
      <text>
        <r>
          <rPr>
            <sz val="8"/>
            <color indexed="81"/>
            <rFont val="Tahoma"/>
            <family val="2"/>
          </rPr>
          <t>TRANSFERENCIA AL ITC 14/02/12</t>
        </r>
      </text>
    </comment>
    <comment ref="R45" authorId="0">
      <text>
        <r>
          <rPr>
            <b/>
            <sz val="8"/>
            <color indexed="81"/>
            <rFont val="Tahoma"/>
            <family val="2"/>
          </rPr>
          <t>TRANSFERENCIA AL ITC 20/3/12</t>
        </r>
        <r>
          <rPr>
            <sz val="8"/>
            <color indexed="81"/>
            <rFont val="Tahoma"/>
            <family val="2"/>
          </rPr>
          <t xml:space="preserve">
</t>
        </r>
      </text>
    </comment>
    <comment ref="X45" authorId="0">
      <text>
        <r>
          <rPr>
            <b/>
            <sz val="8"/>
            <color indexed="81"/>
            <rFont val="Tahoma"/>
            <family val="2"/>
          </rPr>
          <t>TRANS. 15/05/12</t>
        </r>
      </text>
    </comment>
    <comment ref="Z45" authorId="0">
      <text>
        <r>
          <rPr>
            <b/>
            <sz val="8"/>
            <color indexed="81"/>
            <rFont val="Tahoma"/>
            <family val="2"/>
          </rPr>
          <t>transferencia 15/06/12</t>
        </r>
      </text>
    </comment>
    <comment ref="AB45" authorId="1">
      <text>
        <r>
          <rPr>
            <b/>
            <sz val="8"/>
            <color indexed="81"/>
            <rFont val="Tahoma"/>
            <family val="2"/>
          </rPr>
          <t>16/07/12</t>
        </r>
      </text>
    </comment>
    <comment ref="AD45" authorId="1">
      <text>
        <r>
          <rPr>
            <b/>
            <sz val="8"/>
            <color indexed="81"/>
            <rFont val="Tahoma"/>
            <family val="2"/>
          </rPr>
          <t>TRANSFER 15/08/12</t>
        </r>
      </text>
    </comment>
    <comment ref="F46" authorId="0">
      <text>
        <r>
          <rPr>
            <b/>
            <sz val="8"/>
            <color indexed="81"/>
            <rFont val="Tahoma"/>
            <family val="2"/>
          </rPr>
          <t>DEPOSITO AL ITC 26 DE SEPTIEMBRE 2011</t>
        </r>
      </text>
    </comment>
    <comment ref="J46" authorId="0">
      <text>
        <r>
          <rPr>
            <b/>
            <sz val="8"/>
            <color indexed="81"/>
            <rFont val="Tahoma"/>
            <family val="2"/>
          </rPr>
          <t>DEPOSITO AL ITC EL 4 DE NOVIEMBRE 2011 TIENE UN SALDO A FAVOR DE 230.40 X PORNTO PAGO</t>
        </r>
        <r>
          <rPr>
            <sz val="8"/>
            <color indexed="81"/>
            <rFont val="Tahoma"/>
            <family val="2"/>
          </rPr>
          <t xml:space="preserve">
</t>
        </r>
      </text>
    </comment>
    <comment ref="L46" authorId="0">
      <text>
        <r>
          <rPr>
            <b/>
            <sz val="8"/>
            <color indexed="81"/>
            <rFont val="Tahoma"/>
            <family val="2"/>
          </rPr>
          <t>DEPOSITO AL ITC 09 DE DICIEMBRE 2011.</t>
        </r>
        <r>
          <rPr>
            <sz val="8"/>
            <color indexed="81"/>
            <rFont val="Tahoma"/>
            <family val="2"/>
          </rPr>
          <t xml:space="preserve">
</t>
        </r>
      </text>
    </comment>
    <comment ref="N46" authorId="0">
      <text>
        <r>
          <rPr>
            <b/>
            <sz val="8"/>
            <color indexed="81"/>
            <rFont val="Tahoma"/>
            <family val="2"/>
          </rPr>
          <t>DEPOSITO AL ITC 06/01/12</t>
        </r>
        <r>
          <rPr>
            <sz val="8"/>
            <color indexed="81"/>
            <rFont val="Tahoma"/>
            <family val="2"/>
          </rPr>
          <t xml:space="preserve">
</t>
        </r>
      </text>
    </comment>
    <comment ref="P46" authorId="0">
      <text>
        <r>
          <rPr>
            <b/>
            <sz val="8"/>
            <color indexed="81"/>
            <rFont val="Tahoma"/>
            <family val="2"/>
          </rPr>
          <t>NDEPOSITO AL ITC 10/02/12</t>
        </r>
      </text>
    </comment>
    <comment ref="R46" authorId="0">
      <text>
        <r>
          <rPr>
            <b/>
            <sz val="8"/>
            <color indexed="81"/>
            <rFont val="Tahoma"/>
            <family val="2"/>
          </rPr>
          <t>01/3/12</t>
        </r>
        <r>
          <rPr>
            <sz val="8"/>
            <color indexed="81"/>
            <rFont val="Tahoma"/>
            <family val="2"/>
          </rPr>
          <t xml:space="preserve">
</t>
        </r>
      </text>
    </comment>
    <comment ref="U46" authorId="0">
      <text>
        <r>
          <rPr>
            <b/>
            <sz val="8"/>
            <color indexed="81"/>
            <rFont val="Tahoma"/>
            <family val="2"/>
          </rPr>
          <t xml:space="preserve">13/04/12
</t>
        </r>
      </text>
    </comment>
    <comment ref="X46" authorId="0">
      <text>
        <r>
          <rPr>
            <b/>
            <sz val="8"/>
            <color indexed="81"/>
            <rFont val="Tahoma"/>
            <family val="2"/>
          </rPr>
          <t>7/05/12</t>
        </r>
        <r>
          <rPr>
            <sz val="8"/>
            <color indexed="81"/>
            <rFont val="Tahoma"/>
            <family val="2"/>
          </rPr>
          <t xml:space="preserve">
</t>
        </r>
      </text>
    </comment>
    <comment ref="Z46" authorId="0">
      <text>
        <r>
          <rPr>
            <b/>
            <sz val="8"/>
            <color indexed="81"/>
            <rFont val="Tahoma"/>
            <family val="2"/>
          </rPr>
          <t>15/06/12</t>
        </r>
        <r>
          <rPr>
            <sz val="8"/>
            <color indexed="81"/>
            <rFont val="Tahoma"/>
            <family val="2"/>
          </rPr>
          <t xml:space="preserve">
</t>
        </r>
      </text>
    </comment>
    <comment ref="AB46" authorId="0">
      <text>
        <r>
          <rPr>
            <b/>
            <sz val="8"/>
            <color indexed="81"/>
            <rFont val="Tahoma"/>
            <family val="2"/>
          </rPr>
          <t>15/06/12</t>
        </r>
        <r>
          <rPr>
            <sz val="8"/>
            <color indexed="81"/>
            <rFont val="Tahoma"/>
            <family val="2"/>
          </rPr>
          <t xml:space="preserve">
</t>
        </r>
      </text>
    </comment>
    <comment ref="AD46" authorId="0">
      <text>
        <r>
          <rPr>
            <b/>
            <sz val="8"/>
            <color indexed="81"/>
            <rFont val="Tahoma"/>
            <family val="2"/>
          </rPr>
          <t>15/06/12</t>
        </r>
        <r>
          <rPr>
            <sz val="8"/>
            <color indexed="81"/>
            <rFont val="Tahoma"/>
            <family val="2"/>
          </rPr>
          <t xml:space="preserve">
</t>
        </r>
      </text>
    </comment>
    <comment ref="AF46" authorId="1">
      <text>
        <r>
          <rPr>
            <b/>
            <sz val="8"/>
            <color indexed="81"/>
            <rFont val="Tahoma"/>
            <family val="2"/>
          </rPr>
          <t>31/08/12</t>
        </r>
      </text>
    </comment>
    <comment ref="AI46" authorId="1">
      <text>
        <r>
          <rPr>
            <b/>
            <sz val="8"/>
            <color indexed="81"/>
            <rFont val="Tahoma"/>
            <family val="2"/>
          </rPr>
          <t>31/08/12</t>
        </r>
      </text>
    </comment>
    <comment ref="AK46" authorId="1">
      <text>
        <r>
          <rPr>
            <b/>
            <sz val="8"/>
            <color indexed="81"/>
            <rFont val="Tahoma"/>
            <family val="2"/>
          </rPr>
          <t>31/08/12</t>
        </r>
      </text>
    </comment>
    <comment ref="AM46" authorId="1">
      <text>
        <r>
          <rPr>
            <b/>
            <sz val="8"/>
            <color indexed="81"/>
            <rFont val="Tahoma"/>
            <family val="2"/>
          </rPr>
          <t>31/08/12</t>
        </r>
      </text>
    </comment>
    <comment ref="AO46" authorId="1">
      <text>
        <r>
          <rPr>
            <b/>
            <sz val="8"/>
            <color indexed="81"/>
            <rFont val="Tahoma"/>
            <family val="2"/>
          </rPr>
          <t>04/01/13</t>
        </r>
        <r>
          <rPr>
            <sz val="8"/>
            <color indexed="81"/>
            <rFont val="Tahoma"/>
            <family val="2"/>
          </rPr>
          <t xml:space="preserve">
</t>
        </r>
      </text>
    </comment>
    <comment ref="AQ46" authorId="1">
      <text>
        <r>
          <rPr>
            <b/>
            <sz val="8"/>
            <color indexed="81"/>
            <rFont val="Tahoma"/>
            <family val="2"/>
          </rPr>
          <t>04/01/13</t>
        </r>
        <r>
          <rPr>
            <sz val="8"/>
            <color indexed="81"/>
            <rFont val="Tahoma"/>
            <family val="2"/>
          </rPr>
          <t xml:space="preserve">
</t>
        </r>
      </text>
    </comment>
    <comment ref="AS46" authorId="1">
      <text>
        <r>
          <rPr>
            <b/>
            <sz val="8"/>
            <color indexed="81"/>
            <rFont val="Tahoma"/>
            <family val="2"/>
          </rPr>
          <t>04/01/13</t>
        </r>
        <r>
          <rPr>
            <sz val="8"/>
            <color indexed="81"/>
            <rFont val="Tahoma"/>
            <family val="2"/>
          </rPr>
          <t xml:space="preserve">
</t>
        </r>
      </text>
    </comment>
    <comment ref="F47" authorId="0">
      <text>
        <r>
          <rPr>
            <b/>
            <sz val="8"/>
            <color indexed="81"/>
            <rFont val="Tahoma"/>
            <family val="2"/>
          </rPr>
          <t>DEPOSITO AL ITC 26 DE SEPTIEMBRE 2011</t>
        </r>
        <r>
          <rPr>
            <sz val="8"/>
            <color indexed="81"/>
            <rFont val="Tahoma"/>
            <family val="2"/>
          </rPr>
          <t xml:space="preserve">
</t>
        </r>
      </text>
    </comment>
    <comment ref="J47" authorId="0">
      <text>
        <r>
          <rPr>
            <b/>
            <sz val="8"/>
            <color indexed="81"/>
            <rFont val="Tahoma"/>
            <family val="2"/>
          </rPr>
          <t>DEPOSITE AL ITC 28 DE NOVIEMBRE 2011</t>
        </r>
      </text>
    </comment>
    <comment ref="L47" authorId="0">
      <text>
        <r>
          <rPr>
            <b/>
            <sz val="8"/>
            <color indexed="81"/>
            <rFont val="Tahoma"/>
            <family val="2"/>
          </rPr>
          <t>DEPOSITO AL ITC 15 DICIEMBRE 2011</t>
        </r>
      </text>
    </comment>
    <comment ref="U47" authorId="0">
      <text>
        <r>
          <rPr>
            <b/>
            <sz val="8"/>
            <color indexed="81"/>
            <rFont val="Tahoma"/>
            <family val="2"/>
          </rPr>
          <t>NO LA TOMO MAT. INFORMATICA</t>
        </r>
        <r>
          <rPr>
            <sz val="8"/>
            <color indexed="81"/>
            <rFont val="Tahoma"/>
            <family val="2"/>
          </rPr>
          <t xml:space="preserve">
</t>
        </r>
      </text>
    </comment>
    <comment ref="F48" authorId="0">
      <text>
        <r>
          <rPr>
            <b/>
            <sz val="8"/>
            <color indexed="81"/>
            <rFont val="Tahoma"/>
            <family val="2"/>
          </rPr>
          <t>DEPOSITO AL ITC 26 DE SEPTIEMBRE 2011</t>
        </r>
      </text>
    </comment>
    <comment ref="J48" authorId="0">
      <text>
        <r>
          <rPr>
            <b/>
            <sz val="8"/>
            <color indexed="81"/>
            <rFont val="Tahoma"/>
            <family val="2"/>
          </rPr>
          <t>DEPOSITO AL ITC 10 DE NOVIEMBRE 2011</t>
        </r>
      </text>
    </comment>
    <comment ref="L48" authorId="0">
      <text>
        <r>
          <rPr>
            <b/>
            <sz val="8"/>
            <color indexed="81"/>
            <rFont val="Tahoma"/>
            <family val="2"/>
          </rPr>
          <t>DEPOSITO AL ITC 15 DE DIC. 2011</t>
        </r>
        <r>
          <rPr>
            <sz val="8"/>
            <color indexed="81"/>
            <rFont val="Tahoma"/>
            <family val="2"/>
          </rPr>
          <t xml:space="preserve">
</t>
        </r>
      </text>
    </comment>
    <comment ref="N48" authorId="0">
      <text>
        <r>
          <rPr>
            <b/>
            <sz val="8"/>
            <color indexed="81"/>
            <rFont val="Tahoma"/>
            <family val="2"/>
          </rPr>
          <t>DEPOSITO AL ITC 16/01/12</t>
        </r>
      </text>
    </comment>
    <comment ref="P48" authorId="0">
      <text>
        <r>
          <rPr>
            <b/>
            <sz val="8"/>
            <color indexed="81"/>
            <rFont val="Tahoma"/>
            <family val="2"/>
          </rPr>
          <t>DEPOSITO AL ITC 12/03/12</t>
        </r>
      </text>
    </comment>
    <comment ref="R48" authorId="0">
      <text>
        <r>
          <rPr>
            <b/>
            <sz val="8"/>
            <color indexed="81"/>
            <rFont val="Tahoma"/>
            <family val="2"/>
          </rPr>
          <t>DEPOSITO 03/04/12</t>
        </r>
      </text>
    </comment>
    <comment ref="U48" authorId="0">
      <text>
        <r>
          <rPr>
            <b/>
            <sz val="8"/>
            <color indexed="81"/>
            <rFont val="Tahoma"/>
            <family val="2"/>
          </rPr>
          <t>21/05/12</t>
        </r>
        <r>
          <rPr>
            <sz val="8"/>
            <color indexed="81"/>
            <rFont val="Tahoma"/>
            <family val="2"/>
          </rPr>
          <t xml:space="preserve">
</t>
        </r>
      </text>
    </comment>
    <comment ref="X48" authorId="0">
      <text>
        <r>
          <rPr>
            <b/>
            <sz val="8"/>
            <color indexed="81"/>
            <rFont val="Tahoma"/>
            <family val="2"/>
          </rPr>
          <t>21/05/12</t>
        </r>
        <r>
          <rPr>
            <sz val="8"/>
            <color indexed="81"/>
            <rFont val="Tahoma"/>
            <family val="2"/>
          </rPr>
          <t xml:space="preserve">
</t>
        </r>
      </text>
    </comment>
    <comment ref="Z48" authorId="0">
      <text>
        <r>
          <rPr>
            <b/>
            <sz val="8"/>
            <color indexed="81"/>
            <rFont val="Tahoma"/>
            <family val="2"/>
          </rPr>
          <t>04/06/12 PAGO EN CAJA 02/06</t>
        </r>
      </text>
    </comment>
    <comment ref="AB48" authorId="1">
      <text>
        <r>
          <rPr>
            <b/>
            <sz val="8"/>
            <color indexed="81"/>
            <rFont val="Tahoma"/>
            <family val="2"/>
          </rPr>
          <t>DEP. 05/07/12</t>
        </r>
        <r>
          <rPr>
            <sz val="8"/>
            <color indexed="81"/>
            <rFont val="Tahoma"/>
            <family val="2"/>
          </rPr>
          <t xml:space="preserve">
</t>
        </r>
      </text>
    </comment>
    <comment ref="AD48" authorId="1">
      <text>
        <r>
          <rPr>
            <b/>
            <sz val="8"/>
            <color indexed="81"/>
            <rFont val="Tahoma"/>
            <family val="2"/>
          </rPr>
          <t>PAGO EN CAJA Y SE DEPOSITO EL 6/08/12</t>
        </r>
      </text>
    </comment>
    <comment ref="AK48" authorId="1">
      <text>
        <r>
          <rPr>
            <b/>
            <sz val="8"/>
            <color indexed="81"/>
            <rFont val="Tahoma"/>
            <family val="2"/>
          </rPr>
          <t>05/11/13</t>
        </r>
      </text>
    </comment>
    <comment ref="AO48" authorId="1">
      <text>
        <r>
          <rPr>
            <b/>
            <sz val="8"/>
            <color indexed="81"/>
            <rFont val="Tahoma"/>
            <family val="2"/>
          </rPr>
          <t>04/01/13</t>
        </r>
      </text>
    </comment>
    <comment ref="AQ48" authorId="1">
      <text>
        <r>
          <rPr>
            <b/>
            <sz val="8"/>
            <color indexed="81"/>
            <rFont val="Tahoma"/>
            <family val="2"/>
          </rPr>
          <t>05/02/13</t>
        </r>
        <r>
          <rPr>
            <sz val="8"/>
            <color indexed="81"/>
            <rFont val="Tahoma"/>
            <family val="2"/>
          </rPr>
          <t xml:space="preserve">
</t>
        </r>
      </text>
    </comment>
    <comment ref="AS48" authorId="1">
      <text>
        <r>
          <rPr>
            <b/>
            <sz val="8"/>
            <color indexed="81"/>
            <rFont val="Tahoma"/>
            <family val="2"/>
          </rPr>
          <t>04/03/13</t>
        </r>
      </text>
    </comment>
    <comment ref="F49" authorId="0">
      <text>
        <r>
          <rPr>
            <b/>
            <sz val="8"/>
            <color indexed="81"/>
            <rFont val="Tahoma"/>
            <family val="2"/>
          </rPr>
          <t>TRANSFERENCIA AL ITC 21 DE SEPTIEMBRE 2011.</t>
        </r>
        <r>
          <rPr>
            <sz val="8"/>
            <color indexed="81"/>
            <rFont val="Tahoma"/>
            <family val="2"/>
          </rPr>
          <t xml:space="preserve">
</t>
        </r>
      </text>
    </comment>
    <comment ref="J49" authorId="0">
      <text>
        <r>
          <rPr>
            <b/>
            <sz val="8"/>
            <color indexed="81"/>
            <rFont val="Tahoma"/>
            <family val="2"/>
          </rPr>
          <t>transferencia al itc 4de noviembre 2011</t>
        </r>
        <r>
          <rPr>
            <sz val="8"/>
            <color indexed="81"/>
            <rFont val="Tahoma"/>
            <family val="2"/>
          </rPr>
          <t xml:space="preserve">
</t>
        </r>
      </text>
    </comment>
    <comment ref="L49" authorId="0">
      <text>
        <r>
          <rPr>
            <b/>
            <sz val="8"/>
            <color indexed="81"/>
            <rFont val="Tahoma"/>
            <family val="2"/>
          </rPr>
          <t>TRANSFERENCIA AL ITC 01 DE DICIEMBRE 2011</t>
        </r>
        <r>
          <rPr>
            <sz val="8"/>
            <color indexed="81"/>
            <rFont val="Tahoma"/>
            <family val="2"/>
          </rPr>
          <t xml:space="preserve">
</t>
        </r>
      </text>
    </comment>
    <comment ref="N49" authorId="0">
      <text>
        <r>
          <rPr>
            <b/>
            <sz val="8"/>
            <color indexed="81"/>
            <rFont val="Tahoma"/>
            <family val="2"/>
          </rPr>
          <t>TRANSFERENCIA AL ITC 06/01/12</t>
        </r>
        <r>
          <rPr>
            <sz val="8"/>
            <color indexed="81"/>
            <rFont val="Tahoma"/>
            <family val="2"/>
          </rPr>
          <t xml:space="preserve">
</t>
        </r>
      </text>
    </comment>
    <comment ref="R49" authorId="0">
      <text>
        <r>
          <rPr>
            <b/>
            <sz val="8"/>
            <color indexed="81"/>
            <rFont val="Tahoma"/>
            <family val="2"/>
          </rPr>
          <t>TRANSFERENCIA 2/3/12</t>
        </r>
        <r>
          <rPr>
            <sz val="8"/>
            <color indexed="81"/>
            <rFont val="Tahoma"/>
            <family val="2"/>
          </rPr>
          <t xml:space="preserve">
</t>
        </r>
      </text>
    </comment>
    <comment ref="U49" authorId="0">
      <text>
        <r>
          <rPr>
            <b/>
            <sz val="8"/>
            <color indexed="81"/>
            <rFont val="Tahoma"/>
            <family val="2"/>
          </rPr>
          <t xml:space="preserve">17/04/12
</t>
        </r>
        <r>
          <rPr>
            <sz val="8"/>
            <color indexed="81"/>
            <rFont val="Tahoma"/>
            <family val="2"/>
          </rPr>
          <t xml:space="preserve">
</t>
        </r>
      </text>
    </comment>
    <comment ref="X49" authorId="0">
      <text>
        <r>
          <rPr>
            <b/>
            <sz val="8"/>
            <color indexed="81"/>
            <rFont val="Tahoma"/>
            <family val="2"/>
          </rPr>
          <t>Usuario:</t>
        </r>
        <r>
          <rPr>
            <sz val="8"/>
            <color indexed="81"/>
            <rFont val="Tahoma"/>
            <family val="2"/>
          </rPr>
          <t xml:space="preserve">
11/05/12</t>
        </r>
      </text>
    </comment>
    <comment ref="AB49" authorId="1">
      <text>
        <r>
          <rPr>
            <b/>
            <sz val="8"/>
            <color indexed="81"/>
            <rFont val="Tahoma"/>
            <family val="2"/>
          </rPr>
          <t>TRANSFER 04/07/12</t>
        </r>
        <r>
          <rPr>
            <sz val="8"/>
            <color indexed="81"/>
            <rFont val="Tahoma"/>
            <family val="2"/>
          </rPr>
          <t xml:space="preserve">
</t>
        </r>
      </text>
    </comment>
    <comment ref="AD49" authorId="1">
      <text>
        <r>
          <rPr>
            <b/>
            <sz val="8"/>
            <color indexed="81"/>
            <rFont val="Tahoma"/>
            <family val="2"/>
          </rPr>
          <t>TRANSFER 02/08/12</t>
        </r>
        <r>
          <rPr>
            <sz val="8"/>
            <color indexed="81"/>
            <rFont val="Tahoma"/>
            <family val="2"/>
          </rPr>
          <t xml:space="preserve">
</t>
        </r>
      </text>
    </comment>
    <comment ref="AF49" authorId="1">
      <text>
        <r>
          <rPr>
            <b/>
            <sz val="8"/>
            <color indexed="81"/>
            <rFont val="Tahoma"/>
            <family val="2"/>
          </rPr>
          <t>TRANSFER 31/08/12</t>
        </r>
        <r>
          <rPr>
            <sz val="8"/>
            <color indexed="81"/>
            <rFont val="Tahoma"/>
            <family val="2"/>
          </rPr>
          <t xml:space="preserve">
</t>
        </r>
      </text>
    </comment>
    <comment ref="AI49" authorId="1">
      <text>
        <r>
          <rPr>
            <b/>
            <sz val="8"/>
            <color indexed="81"/>
            <rFont val="Tahoma"/>
            <family val="2"/>
          </rPr>
          <t>TRANSFERENCIA 5/10/12</t>
        </r>
        <r>
          <rPr>
            <sz val="8"/>
            <color indexed="81"/>
            <rFont val="Tahoma"/>
            <family val="2"/>
          </rPr>
          <t xml:space="preserve">
</t>
        </r>
      </text>
    </comment>
    <comment ref="AK49" authorId="1">
      <text>
        <r>
          <rPr>
            <b/>
            <sz val="8"/>
            <color indexed="81"/>
            <rFont val="Tahoma"/>
            <family val="2"/>
          </rPr>
          <t>04/12/12</t>
        </r>
        <r>
          <rPr>
            <sz val="8"/>
            <color indexed="81"/>
            <rFont val="Tahoma"/>
            <family val="2"/>
          </rPr>
          <t xml:space="preserve">
</t>
        </r>
      </text>
    </comment>
    <comment ref="AM49" authorId="1">
      <text>
        <r>
          <rPr>
            <b/>
            <sz val="8"/>
            <color indexed="81"/>
            <rFont val="Tahoma"/>
            <family val="2"/>
          </rPr>
          <t>04/12/12</t>
        </r>
        <r>
          <rPr>
            <sz val="8"/>
            <color indexed="81"/>
            <rFont val="Tahoma"/>
            <family val="2"/>
          </rPr>
          <t xml:space="preserve">
</t>
        </r>
      </text>
    </comment>
    <comment ref="AO49" authorId="1">
      <text>
        <r>
          <rPr>
            <b/>
            <sz val="8"/>
            <color indexed="81"/>
            <rFont val="Tahoma"/>
            <family val="2"/>
          </rPr>
          <t>07/01/13</t>
        </r>
        <r>
          <rPr>
            <sz val="8"/>
            <color indexed="81"/>
            <rFont val="Tahoma"/>
            <family val="2"/>
          </rPr>
          <t xml:space="preserve">
</t>
        </r>
      </text>
    </comment>
    <comment ref="AQ49" authorId="1">
      <text>
        <r>
          <rPr>
            <b/>
            <sz val="8"/>
            <color indexed="81"/>
            <rFont val="Tahoma"/>
            <family val="2"/>
          </rPr>
          <t>30/01/13</t>
        </r>
        <r>
          <rPr>
            <sz val="8"/>
            <color indexed="81"/>
            <rFont val="Tahoma"/>
            <family val="2"/>
          </rPr>
          <t xml:space="preserve">
</t>
        </r>
      </text>
    </comment>
    <comment ref="AS49" authorId="1">
      <text>
        <r>
          <rPr>
            <b/>
            <sz val="8"/>
            <color indexed="81"/>
            <rFont val="Tahoma"/>
            <family val="2"/>
          </rPr>
          <t>05/03/13</t>
        </r>
      </text>
    </comment>
    <comment ref="F50" authorId="0">
      <text>
        <r>
          <rPr>
            <b/>
            <sz val="8"/>
            <color indexed="81"/>
            <rFont val="Tahoma"/>
            <family val="2"/>
          </rPr>
          <t>DEPOSITO AL ITC EL 27 DE SEPTIEMBRE 2011.</t>
        </r>
      </text>
    </comment>
    <comment ref="J50" authorId="0">
      <text>
        <r>
          <rPr>
            <b/>
            <sz val="8"/>
            <color indexed="81"/>
            <rFont val="Tahoma"/>
            <family val="2"/>
          </rPr>
          <t>DEPOSITO AL ITC 3 DE NOVIEMBRE 2011</t>
        </r>
        <r>
          <rPr>
            <sz val="8"/>
            <color indexed="81"/>
            <rFont val="Tahoma"/>
            <family val="2"/>
          </rPr>
          <t xml:space="preserve">
</t>
        </r>
      </text>
    </comment>
    <comment ref="L50" authorId="0">
      <text>
        <r>
          <rPr>
            <b/>
            <sz val="8"/>
            <color indexed="81"/>
            <rFont val="Tahoma"/>
            <family val="2"/>
          </rPr>
          <t>DEPOSITO AL ITC 05/12/11</t>
        </r>
        <r>
          <rPr>
            <sz val="8"/>
            <color indexed="81"/>
            <rFont val="Tahoma"/>
            <family val="2"/>
          </rPr>
          <t xml:space="preserve">
</t>
        </r>
      </text>
    </comment>
    <comment ref="N50" authorId="0">
      <text>
        <r>
          <rPr>
            <b/>
            <sz val="8"/>
            <color indexed="81"/>
            <rFont val="Tahoma"/>
            <family val="2"/>
          </rPr>
          <t>DEPOSITO AL ITC 06/01/12</t>
        </r>
        <r>
          <rPr>
            <sz val="8"/>
            <color indexed="81"/>
            <rFont val="Tahoma"/>
            <family val="2"/>
          </rPr>
          <t xml:space="preserve">
</t>
        </r>
      </text>
    </comment>
    <comment ref="P50" authorId="0">
      <text>
        <r>
          <rPr>
            <b/>
            <sz val="8"/>
            <color indexed="81"/>
            <rFont val="Tahoma"/>
            <family val="2"/>
          </rPr>
          <t>DEPOSITO 3/02/12</t>
        </r>
        <r>
          <rPr>
            <sz val="8"/>
            <color indexed="81"/>
            <rFont val="Tahoma"/>
            <family val="2"/>
          </rPr>
          <t xml:space="preserve">
</t>
        </r>
      </text>
    </comment>
    <comment ref="R50" authorId="0">
      <text>
        <r>
          <rPr>
            <b/>
            <sz val="8"/>
            <color indexed="81"/>
            <rFont val="Tahoma"/>
            <family val="2"/>
          </rPr>
          <t>DEPOSITO AL ITC 06/03/12</t>
        </r>
        <r>
          <rPr>
            <sz val="8"/>
            <color indexed="81"/>
            <rFont val="Tahoma"/>
            <family val="2"/>
          </rPr>
          <t xml:space="preserve">
</t>
        </r>
      </text>
    </comment>
    <comment ref="U50" authorId="0">
      <text>
        <r>
          <rPr>
            <b/>
            <sz val="8"/>
            <color indexed="81"/>
            <rFont val="Tahoma"/>
            <family val="2"/>
          </rPr>
          <t>DEPOSITO 11/04/12</t>
        </r>
      </text>
    </comment>
    <comment ref="X50" authorId="0">
      <text>
        <r>
          <rPr>
            <b/>
            <sz val="8"/>
            <color indexed="81"/>
            <rFont val="Tahoma"/>
            <family val="2"/>
          </rPr>
          <t>03/05/12</t>
        </r>
        <r>
          <rPr>
            <sz val="8"/>
            <color indexed="81"/>
            <rFont val="Tahoma"/>
            <family val="2"/>
          </rPr>
          <t xml:space="preserve">
</t>
        </r>
      </text>
    </comment>
    <comment ref="Z50" authorId="0">
      <text>
        <r>
          <rPr>
            <b/>
            <sz val="8"/>
            <color indexed="81"/>
            <rFont val="Tahoma"/>
            <family val="2"/>
          </rPr>
          <t>04/06/12 PAGO EN CAJA EL 2/06</t>
        </r>
        <r>
          <rPr>
            <sz val="8"/>
            <color indexed="81"/>
            <rFont val="Tahoma"/>
            <family val="2"/>
          </rPr>
          <t xml:space="preserve">
</t>
        </r>
      </text>
    </comment>
    <comment ref="AB50" authorId="1">
      <text>
        <r>
          <rPr>
            <b/>
            <sz val="8"/>
            <color indexed="81"/>
            <rFont val="Tahoma"/>
            <family val="2"/>
          </rPr>
          <t>05/07/12</t>
        </r>
      </text>
    </comment>
    <comment ref="AD50" authorId="1">
      <text>
        <r>
          <rPr>
            <b/>
            <sz val="8"/>
            <color indexed="81"/>
            <rFont val="Tahoma"/>
            <family val="2"/>
          </rPr>
          <t>PAGO EN CAJA Y SE DEPOSITO EL 6/08/12</t>
        </r>
      </text>
    </comment>
    <comment ref="AF50" authorId="1">
      <text>
        <r>
          <rPr>
            <b/>
            <sz val="8"/>
            <color indexed="81"/>
            <rFont val="Tahoma"/>
            <family val="2"/>
          </rPr>
          <t>PAGO EN CAJA 05/09/12 Y SE DEPOSITO 06/09</t>
        </r>
      </text>
    </comment>
    <comment ref="AI50" authorId="1">
      <text>
        <r>
          <rPr>
            <b/>
            <sz val="8"/>
            <color indexed="81"/>
            <rFont val="Tahoma"/>
            <family val="2"/>
          </rPr>
          <t>05/10/12</t>
        </r>
      </text>
    </comment>
    <comment ref="AK50" authorId="1">
      <text>
        <r>
          <rPr>
            <b/>
            <sz val="8"/>
            <color indexed="81"/>
            <rFont val="Tahoma"/>
            <family val="2"/>
          </rPr>
          <t>PAGO EN CAJA 03/11/12 FALTAN 500.00</t>
        </r>
        <r>
          <rPr>
            <sz val="8"/>
            <color indexed="81"/>
            <rFont val="Tahoma"/>
            <family val="2"/>
          </rPr>
          <t xml:space="preserve">
</t>
        </r>
      </text>
    </comment>
    <comment ref="AM50" authorId="1">
      <text>
        <r>
          <rPr>
            <b/>
            <sz val="8"/>
            <color indexed="81"/>
            <rFont val="Tahoma"/>
            <family val="2"/>
          </rPr>
          <t>19/12/12</t>
        </r>
        <r>
          <rPr>
            <sz val="8"/>
            <color indexed="81"/>
            <rFont val="Tahoma"/>
            <family val="2"/>
          </rPr>
          <t xml:space="preserve">
</t>
        </r>
      </text>
    </comment>
    <comment ref="AO50" authorId="1">
      <text>
        <r>
          <rPr>
            <b/>
            <sz val="8"/>
            <color indexed="81"/>
            <rFont val="Tahoma"/>
            <family val="2"/>
          </rPr>
          <t>04/01/13</t>
        </r>
      </text>
    </comment>
    <comment ref="AQ50" authorId="1">
      <text>
        <r>
          <rPr>
            <b/>
            <sz val="8"/>
            <color indexed="81"/>
            <rFont val="Tahoma"/>
            <family val="2"/>
          </rPr>
          <t>05/02/13</t>
        </r>
        <r>
          <rPr>
            <sz val="8"/>
            <color indexed="81"/>
            <rFont val="Tahoma"/>
            <family val="2"/>
          </rPr>
          <t xml:space="preserve">
</t>
        </r>
      </text>
    </comment>
  </commentList>
</comments>
</file>

<file path=xl/comments3.xml><?xml version="1.0" encoding="utf-8"?>
<comments xmlns="http://schemas.openxmlformats.org/spreadsheetml/2006/main">
  <authors>
    <author>Usuario</author>
    <author>contabilidad</author>
  </authors>
  <commentList>
    <comment ref="G3" authorId="0">
      <text>
        <r>
          <rPr>
            <b/>
            <sz val="8"/>
            <color indexed="81"/>
            <rFont val="Tahoma"/>
            <family val="2"/>
          </rPr>
          <t>ANALISIS DE COSTOS</t>
        </r>
      </text>
    </comment>
    <comment ref="I3" authorId="0">
      <text>
        <r>
          <rPr>
            <b/>
            <sz val="8"/>
            <color indexed="81"/>
            <rFont val="Tahoma"/>
            <family val="2"/>
          </rPr>
          <t>PROGRAMACION DE OBRA</t>
        </r>
        <r>
          <rPr>
            <sz val="8"/>
            <color indexed="81"/>
            <rFont val="Tahoma"/>
            <family val="2"/>
          </rPr>
          <t xml:space="preserve">
</t>
        </r>
      </text>
    </comment>
    <comment ref="K3" authorId="0">
      <text>
        <r>
          <rPr>
            <sz val="8"/>
            <color indexed="81"/>
            <rFont val="Tahoma"/>
            <family val="2"/>
          </rPr>
          <t xml:space="preserve">
</t>
        </r>
      </text>
    </comment>
    <comment ref="M3" authorId="0">
      <text>
        <r>
          <rPr>
            <b/>
            <sz val="8"/>
            <color indexed="81"/>
            <rFont val="Tahoma"/>
            <family val="2"/>
          </rPr>
          <t>CONTABILIDAD Y FINANZAS</t>
        </r>
        <r>
          <rPr>
            <sz val="8"/>
            <color indexed="81"/>
            <rFont val="Tahoma"/>
            <family val="2"/>
          </rPr>
          <t xml:space="preserve">
</t>
        </r>
      </text>
    </comment>
    <comment ref="O3" authorId="0">
      <text>
        <r>
          <rPr>
            <b/>
            <sz val="8"/>
            <color indexed="81"/>
            <rFont val="Tahoma"/>
            <family val="2"/>
          </rPr>
          <t>LEGISLACION</t>
        </r>
        <r>
          <rPr>
            <sz val="8"/>
            <color indexed="81"/>
            <rFont val="Tahoma"/>
            <family val="2"/>
          </rPr>
          <t xml:space="preserve">
</t>
        </r>
      </text>
    </comment>
    <comment ref="E4" authorId="0">
      <text>
        <r>
          <rPr>
            <b/>
            <sz val="8"/>
            <color indexed="81"/>
            <rFont val="Tahoma"/>
            <family val="2"/>
          </rPr>
          <t>deposito al itc 23/03/12</t>
        </r>
      </text>
    </comment>
    <comment ref="G4" authorId="0">
      <text>
        <r>
          <rPr>
            <b/>
            <sz val="8"/>
            <color indexed="81"/>
            <rFont val="Tahoma"/>
            <family val="2"/>
          </rPr>
          <t>20/04/12</t>
        </r>
        <r>
          <rPr>
            <sz val="8"/>
            <color indexed="81"/>
            <rFont val="Tahoma"/>
            <family val="2"/>
          </rPr>
          <t xml:space="preserve">
</t>
        </r>
      </text>
    </comment>
    <comment ref="I4" authorId="0">
      <text>
        <r>
          <rPr>
            <b/>
            <sz val="8"/>
            <color indexed="81"/>
            <rFont val="Tahoma"/>
            <family val="2"/>
          </rPr>
          <t>15/05/12</t>
        </r>
        <r>
          <rPr>
            <sz val="8"/>
            <color indexed="81"/>
            <rFont val="Tahoma"/>
            <family val="2"/>
          </rPr>
          <t xml:space="preserve">
</t>
        </r>
      </text>
    </comment>
    <comment ref="K4" authorId="0">
      <text>
        <r>
          <rPr>
            <b/>
            <sz val="8"/>
            <color indexed="81"/>
            <rFont val="Tahoma"/>
            <family val="2"/>
          </rPr>
          <t>15/06/12</t>
        </r>
      </text>
    </comment>
    <comment ref="M4" authorId="1">
      <text>
        <r>
          <rPr>
            <b/>
            <sz val="8"/>
            <color indexed="81"/>
            <rFont val="Tahoma"/>
            <family val="2"/>
          </rPr>
          <t>31/07/12</t>
        </r>
        <r>
          <rPr>
            <sz val="8"/>
            <color indexed="81"/>
            <rFont val="Tahoma"/>
            <family val="2"/>
          </rPr>
          <t xml:space="preserve">
</t>
        </r>
      </text>
    </comment>
    <comment ref="O4" authorId="1">
      <text>
        <r>
          <rPr>
            <b/>
            <sz val="8"/>
            <color indexed="81"/>
            <rFont val="Tahoma"/>
            <family val="2"/>
          </rPr>
          <t>30/08/12</t>
        </r>
      </text>
    </comment>
    <comment ref="Q4" authorId="1">
      <text>
        <r>
          <rPr>
            <b/>
            <sz val="8"/>
            <color indexed="81"/>
            <rFont val="Tahoma"/>
            <family val="2"/>
          </rPr>
          <t>04/09/12</t>
        </r>
        <r>
          <rPr>
            <sz val="8"/>
            <color indexed="81"/>
            <rFont val="Tahoma"/>
            <family val="2"/>
          </rPr>
          <t xml:space="preserve">
</t>
        </r>
      </text>
    </comment>
    <comment ref="T4" authorId="1">
      <text>
        <r>
          <rPr>
            <b/>
            <sz val="8"/>
            <color indexed="81"/>
            <rFont val="Tahoma"/>
            <family val="2"/>
          </rPr>
          <t>15/10/12</t>
        </r>
        <r>
          <rPr>
            <sz val="8"/>
            <color indexed="81"/>
            <rFont val="Tahoma"/>
            <family val="2"/>
          </rPr>
          <t xml:space="preserve">
</t>
        </r>
      </text>
    </comment>
    <comment ref="V4" authorId="1">
      <text>
        <r>
          <rPr>
            <b/>
            <sz val="8"/>
            <color indexed="81"/>
            <rFont val="Tahoma"/>
            <family val="2"/>
          </rPr>
          <t>17/12/12</t>
        </r>
        <r>
          <rPr>
            <sz val="8"/>
            <color indexed="81"/>
            <rFont val="Tahoma"/>
            <family val="2"/>
          </rPr>
          <t xml:space="preserve">
</t>
        </r>
      </text>
    </comment>
    <comment ref="X4" authorId="1">
      <text>
        <r>
          <rPr>
            <b/>
            <sz val="8"/>
            <color indexed="81"/>
            <rFont val="Tahoma"/>
            <family val="2"/>
          </rPr>
          <t>21/12/12</t>
        </r>
      </text>
    </comment>
    <comment ref="Z4" authorId="1">
      <text>
        <r>
          <rPr>
            <b/>
            <sz val="8"/>
            <color indexed="81"/>
            <rFont val="Tahoma"/>
            <family val="2"/>
          </rPr>
          <t>07/01/13</t>
        </r>
        <r>
          <rPr>
            <sz val="8"/>
            <color indexed="81"/>
            <rFont val="Tahoma"/>
            <family val="2"/>
          </rPr>
          <t xml:space="preserve">
</t>
        </r>
      </text>
    </comment>
    <comment ref="AB4" authorId="1">
      <text>
        <r>
          <rPr>
            <b/>
            <sz val="8"/>
            <color indexed="81"/>
            <rFont val="Tahoma"/>
            <family val="2"/>
          </rPr>
          <t>13/02/13</t>
        </r>
        <r>
          <rPr>
            <sz val="8"/>
            <color indexed="81"/>
            <rFont val="Tahoma"/>
            <family val="2"/>
          </rPr>
          <t xml:space="preserve">
</t>
        </r>
      </text>
    </comment>
    <comment ref="AD4" authorId="1">
      <text>
        <r>
          <rPr>
            <b/>
            <sz val="8"/>
            <color indexed="81"/>
            <rFont val="Tahoma"/>
            <family val="2"/>
          </rPr>
          <t>25/03/13</t>
        </r>
        <r>
          <rPr>
            <sz val="8"/>
            <color indexed="81"/>
            <rFont val="Tahoma"/>
            <family val="2"/>
          </rPr>
          <t xml:space="preserve">
</t>
        </r>
      </text>
    </comment>
    <comment ref="E5" authorId="0">
      <text>
        <r>
          <rPr>
            <b/>
            <sz val="8"/>
            <color indexed="81"/>
            <rFont val="Tahoma"/>
            <family val="2"/>
          </rPr>
          <t>DEPOSITO AL ITC 22/03/12</t>
        </r>
        <r>
          <rPr>
            <sz val="8"/>
            <color indexed="81"/>
            <rFont val="Tahoma"/>
            <family val="2"/>
          </rPr>
          <t xml:space="preserve">
</t>
        </r>
      </text>
    </comment>
    <comment ref="G5" authorId="0">
      <text>
        <r>
          <rPr>
            <b/>
            <sz val="8"/>
            <color indexed="81"/>
            <rFont val="Tahoma"/>
            <family val="2"/>
          </rPr>
          <t>20/04/12</t>
        </r>
        <r>
          <rPr>
            <sz val="8"/>
            <color indexed="81"/>
            <rFont val="Tahoma"/>
            <family val="2"/>
          </rPr>
          <t xml:space="preserve">
</t>
        </r>
      </text>
    </comment>
    <comment ref="I5" authorId="0">
      <text>
        <r>
          <rPr>
            <b/>
            <sz val="8"/>
            <color indexed="81"/>
            <rFont val="Tahoma"/>
            <family val="2"/>
          </rPr>
          <t>04/05/12</t>
        </r>
        <r>
          <rPr>
            <sz val="8"/>
            <color indexed="81"/>
            <rFont val="Tahoma"/>
            <family val="2"/>
          </rPr>
          <t xml:space="preserve">
</t>
        </r>
      </text>
    </comment>
    <comment ref="K5" authorId="0">
      <text>
        <r>
          <rPr>
            <b/>
            <sz val="8"/>
            <color indexed="81"/>
            <rFont val="Tahoma"/>
            <family val="2"/>
          </rPr>
          <t>05/06/12</t>
        </r>
        <r>
          <rPr>
            <sz val="8"/>
            <color indexed="81"/>
            <rFont val="Tahoma"/>
            <family val="2"/>
          </rPr>
          <t xml:space="preserve">
</t>
        </r>
      </text>
    </comment>
    <comment ref="M5" authorId="1">
      <text>
        <r>
          <rPr>
            <b/>
            <sz val="8"/>
            <color indexed="81"/>
            <rFont val="Tahoma"/>
            <family val="2"/>
          </rPr>
          <t>05/07/12</t>
        </r>
        <r>
          <rPr>
            <sz val="8"/>
            <color indexed="81"/>
            <rFont val="Tahoma"/>
            <family val="2"/>
          </rPr>
          <t xml:space="preserve">
</t>
        </r>
      </text>
    </comment>
    <comment ref="O5" authorId="1">
      <text>
        <r>
          <rPr>
            <b/>
            <sz val="8"/>
            <color indexed="81"/>
            <rFont val="Tahoma"/>
            <family val="2"/>
          </rPr>
          <t>13/08/12</t>
        </r>
        <r>
          <rPr>
            <sz val="8"/>
            <color indexed="81"/>
            <rFont val="Tahoma"/>
            <family val="2"/>
          </rPr>
          <t xml:space="preserve">
</t>
        </r>
      </text>
    </comment>
    <comment ref="T5" authorId="1">
      <text>
        <r>
          <rPr>
            <b/>
            <sz val="8"/>
            <color indexed="81"/>
            <rFont val="Tahoma"/>
            <family val="2"/>
          </rPr>
          <t>05/10/12</t>
        </r>
      </text>
    </comment>
    <comment ref="V5" authorId="1">
      <text>
        <r>
          <rPr>
            <b/>
            <sz val="8"/>
            <color indexed="81"/>
            <rFont val="Tahoma"/>
            <family val="2"/>
          </rPr>
          <t>05/11/12</t>
        </r>
      </text>
    </comment>
    <comment ref="X5" authorId="1">
      <text>
        <r>
          <rPr>
            <b/>
            <sz val="8"/>
            <color indexed="81"/>
            <rFont val="Tahoma"/>
            <family val="2"/>
          </rPr>
          <t>04/12/11</t>
        </r>
        <r>
          <rPr>
            <sz val="8"/>
            <color indexed="81"/>
            <rFont val="Tahoma"/>
            <family val="2"/>
          </rPr>
          <t xml:space="preserve">
</t>
        </r>
      </text>
    </comment>
    <comment ref="Z5" authorId="1">
      <text>
        <r>
          <rPr>
            <b/>
            <sz val="8"/>
            <color indexed="81"/>
            <rFont val="Tahoma"/>
            <family val="2"/>
          </rPr>
          <t>07/01/13</t>
        </r>
        <r>
          <rPr>
            <sz val="8"/>
            <color indexed="81"/>
            <rFont val="Tahoma"/>
            <family val="2"/>
          </rPr>
          <t xml:space="preserve">
</t>
        </r>
      </text>
    </comment>
    <comment ref="AB5" authorId="1">
      <text>
        <r>
          <rPr>
            <b/>
            <sz val="8"/>
            <color indexed="81"/>
            <rFont val="Tahoma"/>
            <family val="2"/>
          </rPr>
          <t>05/02/13</t>
        </r>
        <r>
          <rPr>
            <sz val="8"/>
            <color indexed="81"/>
            <rFont val="Tahoma"/>
            <family val="2"/>
          </rPr>
          <t xml:space="preserve">
</t>
        </r>
      </text>
    </comment>
    <comment ref="AD5" authorId="1">
      <text>
        <r>
          <rPr>
            <b/>
            <sz val="8"/>
            <color indexed="81"/>
            <rFont val="Tahoma"/>
            <family val="2"/>
          </rPr>
          <t>04/03/13</t>
        </r>
        <r>
          <rPr>
            <sz val="8"/>
            <color indexed="81"/>
            <rFont val="Tahoma"/>
            <family val="2"/>
          </rPr>
          <t xml:space="preserve">
</t>
        </r>
      </text>
    </comment>
    <comment ref="AF5" authorId="1">
      <text>
        <r>
          <rPr>
            <b/>
            <sz val="8"/>
            <color indexed="81"/>
            <rFont val="Tahoma"/>
            <family val="2"/>
          </rPr>
          <t>05/04/10</t>
        </r>
        <r>
          <rPr>
            <sz val="8"/>
            <color indexed="81"/>
            <rFont val="Tahoma"/>
            <family val="2"/>
          </rPr>
          <t xml:space="preserve">
</t>
        </r>
      </text>
    </comment>
    <comment ref="AH5" authorId="1">
      <text>
        <r>
          <rPr>
            <b/>
            <sz val="9"/>
            <color indexed="81"/>
            <rFont val="Tahoma"/>
            <family val="2"/>
          </rPr>
          <t>contabilidad:</t>
        </r>
        <r>
          <rPr>
            <sz val="9"/>
            <color indexed="81"/>
            <rFont val="Tahoma"/>
            <family val="2"/>
          </rPr>
          <t xml:space="preserve">
03/05/2013</t>
        </r>
      </text>
    </comment>
    <comment ref="AJ5" authorId="1">
      <text>
        <r>
          <rPr>
            <b/>
            <sz val="9"/>
            <color indexed="81"/>
            <rFont val="Tahoma"/>
            <family val="2"/>
          </rPr>
          <t>contabilidad:</t>
        </r>
        <r>
          <rPr>
            <sz val="9"/>
            <color indexed="81"/>
            <rFont val="Tahoma"/>
            <family val="2"/>
          </rPr>
          <t xml:space="preserve">
07/06/2013</t>
        </r>
      </text>
    </comment>
    <comment ref="E6" authorId="0">
      <text>
        <r>
          <rPr>
            <b/>
            <sz val="8"/>
            <color indexed="81"/>
            <rFont val="Tahoma"/>
            <family val="2"/>
          </rPr>
          <t>DEPOSITO AL ITC 17/04/12</t>
        </r>
      </text>
    </comment>
    <comment ref="G6" authorId="0">
      <text>
        <r>
          <rPr>
            <b/>
            <sz val="8"/>
            <color indexed="81"/>
            <rFont val="Tahoma"/>
            <family val="2"/>
          </rPr>
          <t>DEPOSITO AL ITC 17/04/12</t>
        </r>
      </text>
    </comment>
    <comment ref="I6" authorId="0">
      <text>
        <r>
          <rPr>
            <b/>
            <sz val="8"/>
            <color indexed="81"/>
            <rFont val="Tahoma"/>
            <family val="2"/>
          </rPr>
          <t>15/05/12 Y 21/05/12</t>
        </r>
        <r>
          <rPr>
            <sz val="8"/>
            <color indexed="81"/>
            <rFont val="Tahoma"/>
            <family val="2"/>
          </rPr>
          <t xml:space="preserve">
</t>
        </r>
      </text>
    </comment>
    <comment ref="K6" authorId="0">
      <text>
        <r>
          <rPr>
            <b/>
            <sz val="8"/>
            <color indexed="81"/>
            <rFont val="Tahoma"/>
            <family val="2"/>
          </rPr>
          <t>05/06/12</t>
        </r>
        <r>
          <rPr>
            <sz val="8"/>
            <color indexed="81"/>
            <rFont val="Tahoma"/>
            <family val="2"/>
          </rPr>
          <t xml:space="preserve">
</t>
        </r>
      </text>
    </comment>
    <comment ref="M6" authorId="1">
      <text>
        <r>
          <rPr>
            <b/>
            <sz val="8"/>
            <color indexed="81"/>
            <rFont val="Tahoma"/>
            <family val="2"/>
          </rPr>
          <t>29/06/12</t>
        </r>
        <r>
          <rPr>
            <sz val="8"/>
            <color indexed="81"/>
            <rFont val="Tahoma"/>
            <family val="2"/>
          </rPr>
          <t xml:space="preserve">
</t>
        </r>
      </text>
    </comment>
    <comment ref="O6" authorId="1">
      <text>
        <r>
          <rPr>
            <b/>
            <sz val="8"/>
            <color indexed="81"/>
            <rFont val="Tahoma"/>
            <family val="2"/>
          </rPr>
          <t>TRANSFER 09/08</t>
        </r>
        <r>
          <rPr>
            <sz val="8"/>
            <color indexed="81"/>
            <rFont val="Tahoma"/>
            <family val="2"/>
          </rPr>
          <t xml:space="preserve">
</t>
        </r>
      </text>
    </comment>
    <comment ref="Q6" authorId="1">
      <text>
        <r>
          <rPr>
            <b/>
            <sz val="8"/>
            <color indexed="81"/>
            <rFont val="Tahoma"/>
            <family val="2"/>
          </rPr>
          <t>17/09/12</t>
        </r>
        <r>
          <rPr>
            <sz val="8"/>
            <color indexed="81"/>
            <rFont val="Tahoma"/>
            <family val="2"/>
          </rPr>
          <t xml:space="preserve">
</t>
        </r>
      </text>
    </comment>
    <comment ref="T6" authorId="1">
      <text>
        <r>
          <rPr>
            <b/>
            <sz val="8"/>
            <color indexed="81"/>
            <rFont val="Tahoma"/>
            <family val="2"/>
          </rPr>
          <t>05/10/12</t>
        </r>
        <r>
          <rPr>
            <sz val="8"/>
            <color indexed="81"/>
            <rFont val="Tahoma"/>
            <family val="2"/>
          </rPr>
          <t xml:space="preserve">
</t>
        </r>
      </text>
    </comment>
    <comment ref="V6" authorId="1">
      <text>
        <r>
          <rPr>
            <b/>
            <sz val="8"/>
            <color indexed="81"/>
            <rFont val="Tahoma"/>
            <family val="2"/>
          </rPr>
          <t>09/11/13</t>
        </r>
      </text>
    </comment>
    <comment ref="X6" authorId="1">
      <text>
        <r>
          <rPr>
            <b/>
            <sz val="8"/>
            <color indexed="81"/>
            <rFont val="Tahoma"/>
            <family val="2"/>
          </rPr>
          <t>06/12/12</t>
        </r>
        <r>
          <rPr>
            <sz val="8"/>
            <color indexed="81"/>
            <rFont val="Tahoma"/>
            <family val="2"/>
          </rPr>
          <t xml:space="preserve">
</t>
        </r>
      </text>
    </comment>
    <comment ref="Z6" authorId="1">
      <text>
        <r>
          <rPr>
            <b/>
            <sz val="8"/>
            <color indexed="81"/>
            <rFont val="Tahoma"/>
            <family val="2"/>
          </rPr>
          <t>16/01/13</t>
        </r>
        <r>
          <rPr>
            <sz val="8"/>
            <color indexed="81"/>
            <rFont val="Tahoma"/>
            <family val="2"/>
          </rPr>
          <t xml:space="preserve">
</t>
        </r>
      </text>
    </comment>
    <comment ref="AB6" authorId="1">
      <text>
        <r>
          <rPr>
            <b/>
            <sz val="8"/>
            <color indexed="81"/>
            <rFont val="Tahoma"/>
            <family val="2"/>
          </rPr>
          <t>05/02/13</t>
        </r>
      </text>
    </comment>
    <comment ref="AD6" authorId="1">
      <text>
        <r>
          <rPr>
            <b/>
            <sz val="8"/>
            <color indexed="81"/>
            <rFont val="Tahoma"/>
            <family val="2"/>
          </rPr>
          <t>12/03/13</t>
        </r>
        <r>
          <rPr>
            <sz val="8"/>
            <color indexed="81"/>
            <rFont val="Tahoma"/>
            <family val="2"/>
          </rPr>
          <t xml:space="preserve">
</t>
        </r>
      </text>
    </comment>
    <comment ref="AF6" authorId="1">
      <text>
        <r>
          <rPr>
            <b/>
            <sz val="9"/>
            <color indexed="81"/>
            <rFont val="Tahoma"/>
            <family val="2"/>
          </rPr>
          <t>16/04/13</t>
        </r>
        <r>
          <rPr>
            <sz val="9"/>
            <color indexed="81"/>
            <rFont val="Tahoma"/>
            <family val="2"/>
          </rPr>
          <t xml:space="preserve">
</t>
        </r>
      </text>
    </comment>
    <comment ref="AL6" authorId="1">
      <text>
        <r>
          <rPr>
            <b/>
            <sz val="9"/>
            <color indexed="81"/>
            <rFont val="Tahoma"/>
            <family val="2"/>
          </rPr>
          <t>contabilidad:</t>
        </r>
        <r>
          <rPr>
            <sz val="9"/>
            <color indexed="81"/>
            <rFont val="Tahoma"/>
            <family val="2"/>
          </rPr>
          <t xml:space="preserve">
05/07</t>
        </r>
      </text>
    </comment>
    <comment ref="AR6"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E7" authorId="0">
      <text>
        <r>
          <rPr>
            <b/>
            <sz val="8"/>
            <color indexed="81"/>
            <rFont val="Tahoma"/>
            <family val="2"/>
          </rPr>
          <t>DEPOSITO AL ITC 26/03</t>
        </r>
        <r>
          <rPr>
            <sz val="8"/>
            <color indexed="81"/>
            <rFont val="Tahoma"/>
            <family val="2"/>
          </rPr>
          <t xml:space="preserve">
</t>
        </r>
      </text>
    </comment>
    <comment ref="G7" authorId="0">
      <text>
        <r>
          <rPr>
            <b/>
            <sz val="8"/>
            <color indexed="81"/>
            <rFont val="Tahoma"/>
            <family val="2"/>
          </rPr>
          <t xml:space="preserve">20/04/12
</t>
        </r>
        <r>
          <rPr>
            <sz val="8"/>
            <color indexed="81"/>
            <rFont val="Tahoma"/>
            <family val="2"/>
          </rPr>
          <t xml:space="preserve">
</t>
        </r>
      </text>
    </comment>
    <comment ref="I7" authorId="0">
      <text>
        <r>
          <rPr>
            <b/>
            <sz val="8"/>
            <color indexed="81"/>
            <rFont val="Tahoma"/>
            <family val="2"/>
          </rPr>
          <t>04/05/12</t>
        </r>
        <r>
          <rPr>
            <sz val="8"/>
            <color indexed="81"/>
            <rFont val="Tahoma"/>
            <family val="2"/>
          </rPr>
          <t xml:space="preserve">
</t>
        </r>
      </text>
    </comment>
    <comment ref="K7" authorId="0">
      <text>
        <r>
          <rPr>
            <b/>
            <sz val="8"/>
            <color indexed="81"/>
            <rFont val="Tahoma"/>
            <family val="2"/>
          </rPr>
          <t>05/06/12</t>
        </r>
      </text>
    </comment>
    <comment ref="O7" authorId="1">
      <text>
        <r>
          <rPr>
            <b/>
            <sz val="8"/>
            <color indexed="81"/>
            <rFont val="Tahoma"/>
            <family val="2"/>
          </rPr>
          <t>03/08/12</t>
        </r>
        <r>
          <rPr>
            <sz val="8"/>
            <color indexed="81"/>
            <rFont val="Tahoma"/>
            <family val="2"/>
          </rPr>
          <t xml:space="preserve">
</t>
        </r>
      </text>
    </comment>
    <comment ref="Q7" authorId="1">
      <text>
        <r>
          <rPr>
            <b/>
            <sz val="8"/>
            <color indexed="81"/>
            <rFont val="Tahoma"/>
            <family val="2"/>
          </rPr>
          <t>03/09/12</t>
        </r>
        <r>
          <rPr>
            <sz val="8"/>
            <color indexed="81"/>
            <rFont val="Tahoma"/>
            <family val="2"/>
          </rPr>
          <t xml:space="preserve">
</t>
        </r>
      </text>
    </comment>
    <comment ref="T7" authorId="1">
      <text>
        <r>
          <rPr>
            <b/>
            <sz val="8"/>
            <color indexed="81"/>
            <rFont val="Tahoma"/>
            <family val="2"/>
          </rPr>
          <t>05/10/12</t>
        </r>
      </text>
    </comment>
    <comment ref="V7" authorId="1">
      <text>
        <r>
          <rPr>
            <b/>
            <sz val="8"/>
            <color indexed="81"/>
            <rFont val="Tahoma"/>
            <family val="2"/>
          </rPr>
          <t xml:space="preserve">05/11/12
</t>
        </r>
      </text>
    </comment>
    <comment ref="X7" authorId="1">
      <text>
        <r>
          <rPr>
            <b/>
            <sz val="8"/>
            <color indexed="81"/>
            <rFont val="Tahoma"/>
            <family val="2"/>
          </rPr>
          <t>05/12/12</t>
        </r>
        <r>
          <rPr>
            <sz val="8"/>
            <color indexed="81"/>
            <rFont val="Tahoma"/>
            <family val="2"/>
          </rPr>
          <t xml:space="preserve">
</t>
        </r>
      </text>
    </comment>
    <comment ref="Z7" authorId="1">
      <text>
        <r>
          <rPr>
            <b/>
            <sz val="8"/>
            <color indexed="81"/>
            <rFont val="Tahoma"/>
            <family val="2"/>
          </rPr>
          <t>04/01/13</t>
        </r>
        <r>
          <rPr>
            <sz val="8"/>
            <color indexed="81"/>
            <rFont val="Tahoma"/>
            <family val="2"/>
          </rPr>
          <t xml:space="preserve">
</t>
        </r>
      </text>
    </comment>
    <comment ref="AB7" authorId="1">
      <text>
        <r>
          <rPr>
            <b/>
            <sz val="8"/>
            <color indexed="81"/>
            <rFont val="Tahoma"/>
            <family val="2"/>
          </rPr>
          <t>05/02/13</t>
        </r>
        <r>
          <rPr>
            <sz val="8"/>
            <color indexed="81"/>
            <rFont val="Tahoma"/>
            <family val="2"/>
          </rPr>
          <t xml:space="preserve">
</t>
        </r>
      </text>
    </comment>
    <comment ref="AD7" authorId="1">
      <text>
        <r>
          <rPr>
            <b/>
            <sz val="8"/>
            <color indexed="81"/>
            <rFont val="Tahoma"/>
            <family val="2"/>
          </rPr>
          <t>05/03/13</t>
        </r>
        <r>
          <rPr>
            <sz val="8"/>
            <color indexed="81"/>
            <rFont val="Tahoma"/>
            <family val="2"/>
          </rPr>
          <t xml:space="preserve">
</t>
        </r>
      </text>
    </comment>
    <comment ref="AF7" authorId="1">
      <text>
        <r>
          <rPr>
            <b/>
            <sz val="8"/>
            <color indexed="81"/>
            <rFont val="Tahoma"/>
            <family val="2"/>
          </rPr>
          <t>05/04/13</t>
        </r>
        <r>
          <rPr>
            <sz val="8"/>
            <color indexed="81"/>
            <rFont val="Tahoma"/>
            <family val="2"/>
          </rPr>
          <t xml:space="preserve">
</t>
        </r>
      </text>
    </comment>
    <comment ref="AL7" authorId="1">
      <text>
        <r>
          <rPr>
            <b/>
            <sz val="9"/>
            <color indexed="81"/>
            <rFont val="Tahoma"/>
            <family val="2"/>
          </rPr>
          <t>contabilidad:</t>
        </r>
        <r>
          <rPr>
            <sz val="9"/>
            <color indexed="81"/>
            <rFont val="Tahoma"/>
            <family val="2"/>
          </rPr>
          <t xml:space="preserve">
08/07</t>
        </r>
      </text>
    </comment>
    <comment ref="AN7" authorId="1">
      <text>
        <r>
          <rPr>
            <b/>
            <sz val="9"/>
            <color indexed="81"/>
            <rFont val="Tahoma"/>
            <family val="2"/>
          </rPr>
          <t>contabilidad:</t>
        </r>
        <r>
          <rPr>
            <sz val="9"/>
            <color indexed="81"/>
            <rFont val="Tahoma"/>
            <family val="2"/>
          </rPr>
          <t xml:space="preserve">
5-AGOSTO-13</t>
        </r>
      </text>
    </comment>
    <comment ref="AP7" authorId="1">
      <text>
        <r>
          <rPr>
            <b/>
            <sz val="9"/>
            <color indexed="81"/>
            <rFont val="Tahoma"/>
            <family val="2"/>
          </rPr>
          <t>contabilidad:</t>
        </r>
        <r>
          <rPr>
            <sz val="9"/>
            <color indexed="81"/>
            <rFont val="Tahoma"/>
            <family val="2"/>
          </rPr>
          <t xml:space="preserve">
6-SEP-13</t>
        </r>
      </text>
    </comment>
    <comment ref="AR7" authorId="1">
      <text>
        <r>
          <rPr>
            <b/>
            <sz val="9"/>
            <color indexed="81"/>
            <rFont val="Tahoma"/>
            <family val="2"/>
          </rPr>
          <t>contabilidad:</t>
        </r>
        <r>
          <rPr>
            <sz val="9"/>
            <color indexed="81"/>
            <rFont val="Tahoma"/>
            <family val="2"/>
          </rPr>
          <t xml:space="preserve">
24-OCT-13
</t>
        </r>
      </text>
    </comment>
    <comment ref="E8" authorId="0">
      <text>
        <r>
          <rPr>
            <b/>
            <sz val="8"/>
            <color indexed="81"/>
            <rFont val="Tahoma"/>
            <family val="2"/>
          </rPr>
          <t>DEPOSITO AL ITC 16/04/12</t>
        </r>
        <r>
          <rPr>
            <sz val="8"/>
            <color indexed="81"/>
            <rFont val="Tahoma"/>
            <family val="2"/>
          </rPr>
          <t xml:space="preserve">
</t>
        </r>
      </text>
    </comment>
    <comment ref="G8" authorId="0">
      <text>
        <r>
          <rPr>
            <b/>
            <sz val="8"/>
            <color indexed="81"/>
            <rFont val="Tahoma"/>
            <family val="2"/>
          </rPr>
          <t>DEPOSITO AL ITC 16/04/12</t>
        </r>
        <r>
          <rPr>
            <sz val="8"/>
            <color indexed="81"/>
            <rFont val="Tahoma"/>
            <family val="2"/>
          </rPr>
          <t xml:space="preserve">
</t>
        </r>
      </text>
    </comment>
    <comment ref="I8" authorId="0">
      <text>
        <r>
          <rPr>
            <b/>
            <sz val="8"/>
            <color indexed="81"/>
            <rFont val="Tahoma"/>
            <family val="2"/>
          </rPr>
          <t>TRANSFERENCIA 08/05/12</t>
        </r>
        <r>
          <rPr>
            <sz val="8"/>
            <color indexed="81"/>
            <rFont val="Tahoma"/>
            <family val="2"/>
          </rPr>
          <t xml:space="preserve">
</t>
        </r>
      </text>
    </comment>
    <comment ref="K8" authorId="0">
      <text>
        <r>
          <rPr>
            <b/>
            <sz val="8"/>
            <color indexed="81"/>
            <rFont val="Tahoma"/>
            <family val="2"/>
          </rPr>
          <t>transferencia 06/06/12</t>
        </r>
      </text>
    </comment>
    <comment ref="M8" authorId="1">
      <text>
        <r>
          <rPr>
            <b/>
            <sz val="8"/>
            <color indexed="81"/>
            <rFont val="Tahoma"/>
            <family val="2"/>
          </rPr>
          <t>TRANSFER 05/07/12</t>
        </r>
      </text>
    </comment>
    <comment ref="O8" authorId="1">
      <text>
        <r>
          <rPr>
            <b/>
            <sz val="8"/>
            <color indexed="81"/>
            <rFont val="Tahoma"/>
            <family val="2"/>
          </rPr>
          <t>TRANSFER 08/08/12</t>
        </r>
        <r>
          <rPr>
            <sz val="8"/>
            <color indexed="81"/>
            <rFont val="Tahoma"/>
            <family val="2"/>
          </rPr>
          <t xml:space="preserve">
</t>
        </r>
      </text>
    </comment>
    <comment ref="Q8" authorId="1">
      <text>
        <r>
          <rPr>
            <b/>
            <sz val="8"/>
            <color indexed="81"/>
            <rFont val="Tahoma"/>
            <family val="2"/>
          </rPr>
          <t>TRANSFER 05/09/12</t>
        </r>
        <r>
          <rPr>
            <sz val="8"/>
            <color indexed="81"/>
            <rFont val="Tahoma"/>
            <family val="2"/>
          </rPr>
          <t xml:space="preserve">
</t>
        </r>
      </text>
    </comment>
    <comment ref="T8" authorId="1">
      <text>
        <r>
          <rPr>
            <b/>
            <sz val="8"/>
            <color indexed="81"/>
            <rFont val="Tahoma"/>
            <family val="2"/>
          </rPr>
          <t>transfer 18/10/12 PAGA ESTA CANTIDAD SEGÚN OFICIO</t>
        </r>
        <r>
          <rPr>
            <sz val="8"/>
            <color indexed="81"/>
            <rFont val="Tahoma"/>
            <family val="2"/>
          </rPr>
          <t xml:space="preserve">
</t>
        </r>
      </text>
    </comment>
    <comment ref="V8" authorId="1">
      <text>
        <r>
          <rPr>
            <b/>
            <sz val="8"/>
            <color indexed="81"/>
            <rFont val="Tahoma"/>
            <family val="2"/>
          </rPr>
          <t>TRANSFER 05/11/12</t>
        </r>
        <r>
          <rPr>
            <sz val="8"/>
            <color indexed="81"/>
            <rFont val="Tahoma"/>
            <family val="2"/>
          </rPr>
          <t xml:space="preserve">
</t>
        </r>
      </text>
    </comment>
    <comment ref="X8" authorId="1">
      <text>
        <r>
          <rPr>
            <b/>
            <sz val="8"/>
            <color indexed="81"/>
            <rFont val="Tahoma"/>
            <family val="2"/>
          </rPr>
          <t>04/12/10</t>
        </r>
      </text>
    </comment>
    <comment ref="Z8" authorId="1">
      <text>
        <r>
          <rPr>
            <b/>
            <sz val="8"/>
            <color indexed="81"/>
            <rFont val="Tahoma"/>
            <family val="2"/>
          </rPr>
          <t>07/01/13</t>
        </r>
        <r>
          <rPr>
            <sz val="8"/>
            <color indexed="81"/>
            <rFont val="Tahoma"/>
            <family val="2"/>
          </rPr>
          <t xml:space="preserve">
</t>
        </r>
      </text>
    </comment>
    <comment ref="AB8" authorId="1">
      <text>
        <r>
          <rPr>
            <b/>
            <sz val="8"/>
            <color indexed="81"/>
            <rFont val="Tahoma"/>
            <family val="2"/>
          </rPr>
          <t>07/02/13:</t>
        </r>
        <r>
          <rPr>
            <sz val="8"/>
            <color indexed="81"/>
            <rFont val="Tahoma"/>
            <family val="2"/>
          </rPr>
          <t xml:space="preserve">
</t>
        </r>
      </text>
    </comment>
    <comment ref="AD8" authorId="1">
      <text>
        <r>
          <rPr>
            <b/>
            <sz val="8"/>
            <color indexed="81"/>
            <rFont val="Tahoma"/>
            <family val="2"/>
          </rPr>
          <t>08/03/13</t>
        </r>
        <r>
          <rPr>
            <sz val="8"/>
            <color indexed="81"/>
            <rFont val="Tahoma"/>
            <family val="2"/>
          </rPr>
          <t xml:space="preserve">
</t>
        </r>
      </text>
    </comment>
    <comment ref="AF8" authorId="1">
      <text>
        <r>
          <rPr>
            <b/>
            <sz val="8"/>
            <color indexed="81"/>
            <rFont val="Tahoma"/>
            <family val="2"/>
          </rPr>
          <t>02/04/13</t>
        </r>
        <r>
          <rPr>
            <sz val="8"/>
            <color indexed="81"/>
            <rFont val="Tahoma"/>
            <family val="2"/>
          </rPr>
          <t xml:space="preserve">
</t>
        </r>
      </text>
    </comment>
    <comment ref="AL8" authorId="1">
      <text>
        <r>
          <rPr>
            <b/>
            <sz val="9"/>
            <color indexed="81"/>
            <rFont val="Tahoma"/>
            <family val="2"/>
          </rPr>
          <t>contabilidad:</t>
        </r>
        <r>
          <rPr>
            <sz val="9"/>
            <color indexed="81"/>
            <rFont val="Tahoma"/>
            <family val="2"/>
          </rPr>
          <t xml:space="preserve">
01/07</t>
        </r>
      </text>
    </comment>
    <comment ref="E9" authorId="0">
      <text>
        <r>
          <rPr>
            <b/>
            <sz val="8"/>
            <color indexed="81"/>
            <rFont val="Tahoma"/>
            <family val="2"/>
          </rPr>
          <t>18/04/12</t>
        </r>
        <r>
          <rPr>
            <sz val="8"/>
            <color indexed="81"/>
            <rFont val="Tahoma"/>
            <family val="2"/>
          </rPr>
          <t xml:space="preserve">
</t>
        </r>
      </text>
    </comment>
    <comment ref="G9" authorId="0">
      <text>
        <r>
          <rPr>
            <b/>
            <sz val="8"/>
            <color indexed="81"/>
            <rFont val="Tahoma"/>
            <family val="2"/>
          </rPr>
          <t>18/04/12</t>
        </r>
        <r>
          <rPr>
            <sz val="8"/>
            <color indexed="81"/>
            <rFont val="Tahoma"/>
            <family val="2"/>
          </rPr>
          <t xml:space="preserve">
</t>
        </r>
      </text>
    </comment>
    <comment ref="I9" authorId="0">
      <text>
        <r>
          <rPr>
            <b/>
            <sz val="8"/>
            <color indexed="81"/>
            <rFont val="Tahoma"/>
            <family val="2"/>
          </rPr>
          <t>04/05/12</t>
        </r>
        <r>
          <rPr>
            <sz val="8"/>
            <color indexed="81"/>
            <rFont val="Tahoma"/>
            <family val="2"/>
          </rPr>
          <t xml:space="preserve">
</t>
        </r>
      </text>
    </comment>
    <comment ref="K9" authorId="0">
      <text>
        <r>
          <rPr>
            <b/>
            <sz val="8"/>
            <color indexed="81"/>
            <rFont val="Tahoma"/>
            <family val="2"/>
          </rPr>
          <t>04/06/12</t>
        </r>
        <r>
          <rPr>
            <sz val="8"/>
            <color indexed="81"/>
            <rFont val="Tahoma"/>
            <family val="2"/>
          </rPr>
          <t xml:space="preserve">
</t>
        </r>
      </text>
    </comment>
    <comment ref="M9" authorId="1">
      <text>
        <r>
          <rPr>
            <b/>
            <sz val="8"/>
            <color indexed="81"/>
            <rFont val="Tahoma"/>
            <family val="2"/>
          </rPr>
          <t>09/08/12</t>
        </r>
        <r>
          <rPr>
            <sz val="8"/>
            <color indexed="81"/>
            <rFont val="Tahoma"/>
            <family val="2"/>
          </rPr>
          <t xml:space="preserve">
</t>
        </r>
      </text>
    </comment>
    <comment ref="O9" authorId="1">
      <text>
        <r>
          <rPr>
            <b/>
            <sz val="8"/>
            <color indexed="81"/>
            <rFont val="Tahoma"/>
            <family val="2"/>
          </rPr>
          <t>09/08/12</t>
        </r>
        <r>
          <rPr>
            <sz val="8"/>
            <color indexed="81"/>
            <rFont val="Tahoma"/>
            <family val="2"/>
          </rPr>
          <t xml:space="preserve">
</t>
        </r>
      </text>
    </comment>
    <comment ref="Q9" authorId="1">
      <text>
        <r>
          <rPr>
            <b/>
            <sz val="8"/>
            <color indexed="81"/>
            <rFont val="Tahoma"/>
            <family val="2"/>
          </rPr>
          <t>12/09/12</t>
        </r>
        <r>
          <rPr>
            <sz val="8"/>
            <color indexed="81"/>
            <rFont val="Tahoma"/>
            <family val="2"/>
          </rPr>
          <t xml:space="preserve">
</t>
        </r>
      </text>
    </comment>
    <comment ref="V9" authorId="1">
      <text>
        <r>
          <rPr>
            <b/>
            <sz val="8"/>
            <color indexed="81"/>
            <rFont val="Tahoma"/>
            <family val="2"/>
          </rPr>
          <t>05/11/12</t>
        </r>
      </text>
    </comment>
    <comment ref="X9" authorId="1">
      <text>
        <r>
          <rPr>
            <b/>
            <sz val="8"/>
            <color indexed="81"/>
            <rFont val="Tahoma"/>
            <family val="2"/>
          </rPr>
          <t>30/11/12</t>
        </r>
      </text>
    </comment>
    <comment ref="Z9" authorId="1">
      <text>
        <r>
          <rPr>
            <b/>
            <sz val="8"/>
            <color indexed="81"/>
            <rFont val="Tahoma"/>
            <family val="2"/>
          </rPr>
          <t>02/01/13</t>
        </r>
      </text>
    </comment>
    <comment ref="AB9" authorId="1">
      <text>
        <r>
          <rPr>
            <b/>
            <sz val="8"/>
            <color indexed="81"/>
            <rFont val="Tahoma"/>
            <family val="2"/>
          </rPr>
          <t>21/02/13</t>
        </r>
        <r>
          <rPr>
            <sz val="8"/>
            <color indexed="81"/>
            <rFont val="Tahoma"/>
            <family val="2"/>
          </rPr>
          <t xml:space="preserve">
</t>
        </r>
      </text>
    </comment>
    <comment ref="AD9" authorId="1">
      <text>
        <r>
          <rPr>
            <b/>
            <sz val="8"/>
            <color indexed="81"/>
            <rFont val="Tahoma"/>
            <family val="2"/>
          </rPr>
          <t>04/03/13</t>
        </r>
        <r>
          <rPr>
            <sz val="8"/>
            <color indexed="81"/>
            <rFont val="Tahoma"/>
            <family val="2"/>
          </rPr>
          <t xml:space="preserve">
</t>
        </r>
      </text>
    </comment>
    <comment ref="AF9" authorId="1">
      <text>
        <r>
          <rPr>
            <b/>
            <sz val="8"/>
            <color indexed="81"/>
            <rFont val="Tahoma"/>
            <family val="2"/>
          </rPr>
          <t>27/03/13</t>
        </r>
        <r>
          <rPr>
            <sz val="8"/>
            <color indexed="81"/>
            <rFont val="Tahoma"/>
            <family val="2"/>
          </rPr>
          <t xml:space="preserve">
</t>
        </r>
      </text>
    </comment>
    <comment ref="AH9" authorId="1">
      <text>
        <r>
          <rPr>
            <b/>
            <sz val="9"/>
            <color indexed="81"/>
            <rFont val="Tahoma"/>
            <family val="2"/>
          </rPr>
          <t>contabilidad:</t>
        </r>
        <r>
          <rPr>
            <sz val="9"/>
            <color indexed="81"/>
            <rFont val="Tahoma"/>
            <family val="2"/>
          </rPr>
          <t xml:space="preserve">
31/05</t>
        </r>
      </text>
    </comment>
    <comment ref="A10" authorId="0">
      <text>
        <r>
          <rPr>
            <b/>
            <sz val="8"/>
            <color indexed="81"/>
            <rFont val="Tahoma"/>
            <family val="2"/>
          </rPr>
          <t>SE INTEGRA A PARTIR DE LA 2DA MENSUALIDAD</t>
        </r>
        <r>
          <rPr>
            <sz val="8"/>
            <color indexed="81"/>
            <rFont val="Tahoma"/>
            <family val="2"/>
          </rPr>
          <t xml:space="preserve">
</t>
        </r>
      </text>
    </comment>
    <comment ref="E10" authorId="0">
      <text>
        <r>
          <rPr>
            <b/>
            <sz val="8"/>
            <color indexed="81"/>
            <rFont val="Tahoma"/>
            <family val="2"/>
          </rPr>
          <t>14/05/12</t>
        </r>
        <r>
          <rPr>
            <sz val="8"/>
            <color indexed="81"/>
            <rFont val="Tahoma"/>
            <family val="2"/>
          </rPr>
          <t xml:space="preserve">
</t>
        </r>
      </text>
    </comment>
    <comment ref="I10" authorId="0">
      <text>
        <r>
          <rPr>
            <b/>
            <sz val="8"/>
            <color indexed="81"/>
            <rFont val="Tahoma"/>
            <family val="2"/>
          </rPr>
          <t>14/05/12 SE INTEGRA EN ESTA MATERIA</t>
        </r>
        <r>
          <rPr>
            <sz val="8"/>
            <color indexed="81"/>
            <rFont val="Tahoma"/>
            <family val="2"/>
          </rPr>
          <t xml:space="preserve">
</t>
        </r>
      </text>
    </comment>
    <comment ref="K10" authorId="1">
      <text>
        <r>
          <rPr>
            <b/>
            <sz val="8"/>
            <color indexed="81"/>
            <rFont val="Tahoma"/>
            <family val="2"/>
          </rPr>
          <t>23/08/12</t>
        </r>
      </text>
    </comment>
    <comment ref="M10" authorId="1">
      <text>
        <r>
          <rPr>
            <b/>
            <sz val="8"/>
            <color indexed="81"/>
            <rFont val="Tahoma"/>
            <family val="2"/>
          </rPr>
          <t>23/08/12</t>
        </r>
        <r>
          <rPr>
            <sz val="8"/>
            <color indexed="81"/>
            <rFont val="Tahoma"/>
            <family val="2"/>
          </rPr>
          <t xml:space="preserve">
</t>
        </r>
      </text>
    </comment>
    <comment ref="O10" authorId="1">
      <text>
        <r>
          <rPr>
            <b/>
            <sz val="8"/>
            <color indexed="81"/>
            <rFont val="Tahoma"/>
            <family val="2"/>
          </rPr>
          <t>23/08/12</t>
        </r>
        <r>
          <rPr>
            <sz val="8"/>
            <color indexed="81"/>
            <rFont val="Tahoma"/>
            <family val="2"/>
          </rPr>
          <t xml:space="preserve">
</t>
        </r>
      </text>
    </comment>
    <comment ref="Q10" authorId="1">
      <text>
        <r>
          <rPr>
            <b/>
            <sz val="8"/>
            <color indexed="81"/>
            <rFont val="Tahoma"/>
            <family val="2"/>
          </rPr>
          <t>23/08/12</t>
        </r>
        <r>
          <rPr>
            <sz val="8"/>
            <color indexed="81"/>
            <rFont val="Tahoma"/>
            <family val="2"/>
          </rPr>
          <t xml:space="preserve">
</t>
        </r>
      </text>
    </comment>
    <comment ref="T10" authorId="1">
      <text>
        <r>
          <rPr>
            <b/>
            <sz val="8"/>
            <color indexed="81"/>
            <rFont val="Tahoma"/>
            <family val="2"/>
          </rPr>
          <t>16/10/12</t>
        </r>
        <r>
          <rPr>
            <sz val="8"/>
            <color indexed="81"/>
            <rFont val="Tahoma"/>
            <family val="2"/>
          </rPr>
          <t xml:space="preserve">
</t>
        </r>
      </text>
    </comment>
    <comment ref="V10" authorId="1">
      <text>
        <r>
          <rPr>
            <b/>
            <sz val="8"/>
            <color indexed="81"/>
            <rFont val="Tahoma"/>
            <family val="2"/>
          </rPr>
          <t>16/10/12</t>
        </r>
        <r>
          <rPr>
            <sz val="8"/>
            <color indexed="81"/>
            <rFont val="Tahoma"/>
            <family val="2"/>
          </rPr>
          <t xml:space="preserve">
</t>
        </r>
      </text>
    </comment>
    <comment ref="X10" authorId="1">
      <text>
        <r>
          <rPr>
            <b/>
            <sz val="8"/>
            <color indexed="81"/>
            <rFont val="Tahoma"/>
            <family val="2"/>
          </rPr>
          <t>16/10/12</t>
        </r>
        <r>
          <rPr>
            <sz val="8"/>
            <color indexed="81"/>
            <rFont val="Tahoma"/>
            <family val="2"/>
          </rPr>
          <t xml:space="preserve">
</t>
        </r>
      </text>
    </comment>
    <comment ref="Z10" authorId="1">
      <text>
        <r>
          <rPr>
            <b/>
            <sz val="8"/>
            <color indexed="81"/>
            <rFont val="Tahoma"/>
            <family val="2"/>
          </rPr>
          <t>16/10/12</t>
        </r>
        <r>
          <rPr>
            <sz val="8"/>
            <color indexed="81"/>
            <rFont val="Tahoma"/>
            <family val="2"/>
          </rPr>
          <t xml:space="preserve">
</t>
        </r>
      </text>
    </comment>
    <comment ref="AB10" authorId="1">
      <text>
        <r>
          <rPr>
            <b/>
            <sz val="8"/>
            <color indexed="81"/>
            <rFont val="Tahoma"/>
            <family val="2"/>
          </rPr>
          <t>16/10/12</t>
        </r>
        <r>
          <rPr>
            <sz val="8"/>
            <color indexed="81"/>
            <rFont val="Tahoma"/>
            <family val="2"/>
          </rPr>
          <t xml:space="preserve">
</t>
        </r>
      </text>
    </comment>
    <comment ref="AD10" authorId="1">
      <text>
        <r>
          <rPr>
            <b/>
            <sz val="8"/>
            <color indexed="81"/>
            <rFont val="Tahoma"/>
            <family val="2"/>
          </rPr>
          <t>16/10/12</t>
        </r>
        <r>
          <rPr>
            <sz val="8"/>
            <color indexed="81"/>
            <rFont val="Tahoma"/>
            <family val="2"/>
          </rPr>
          <t xml:space="preserve">
</t>
        </r>
      </text>
    </comment>
    <comment ref="AF10" authorId="1">
      <text>
        <r>
          <rPr>
            <b/>
            <sz val="9"/>
            <color indexed="81"/>
            <rFont val="Tahoma"/>
            <family val="2"/>
          </rPr>
          <t>22/04/13</t>
        </r>
      </text>
    </comment>
    <comment ref="E11" authorId="0">
      <text>
        <r>
          <rPr>
            <b/>
            <sz val="8"/>
            <color indexed="81"/>
            <rFont val="Tahoma"/>
            <family val="2"/>
          </rPr>
          <t>DEPOSITO 03/04/12 Y TRANSFERENCIA 04/04/12</t>
        </r>
        <r>
          <rPr>
            <sz val="8"/>
            <color indexed="81"/>
            <rFont val="Tahoma"/>
            <family val="2"/>
          </rPr>
          <t xml:space="preserve">
</t>
        </r>
      </text>
    </comment>
    <comment ref="G11" authorId="0">
      <text>
        <r>
          <rPr>
            <b/>
            <sz val="8"/>
            <color indexed="81"/>
            <rFont val="Tahoma"/>
            <family val="2"/>
          </rPr>
          <t>DEP. 16/04/12 Y TRANSFERENCIA 17/04/12</t>
        </r>
        <r>
          <rPr>
            <sz val="8"/>
            <color indexed="81"/>
            <rFont val="Tahoma"/>
            <family val="2"/>
          </rPr>
          <t xml:space="preserve">
</t>
        </r>
      </text>
    </comment>
    <comment ref="I11" authorId="0">
      <text>
        <r>
          <rPr>
            <b/>
            <sz val="8"/>
            <color indexed="81"/>
            <rFont val="Tahoma"/>
            <family val="2"/>
          </rPr>
          <t>04/05/12 Y TRANSF. 02/05/12</t>
        </r>
        <r>
          <rPr>
            <sz val="8"/>
            <color indexed="81"/>
            <rFont val="Tahoma"/>
            <family val="2"/>
          </rPr>
          <t xml:space="preserve">
</t>
        </r>
      </text>
    </comment>
    <comment ref="K11" authorId="0">
      <text>
        <r>
          <rPr>
            <b/>
            <sz val="8"/>
            <color indexed="81"/>
            <rFont val="Tahoma"/>
            <family val="2"/>
          </rPr>
          <t>04/06/12</t>
        </r>
        <r>
          <rPr>
            <sz val="8"/>
            <color indexed="81"/>
            <rFont val="Tahoma"/>
            <family val="2"/>
          </rPr>
          <t xml:space="preserve">
</t>
        </r>
      </text>
    </comment>
    <comment ref="M11" authorId="1">
      <text>
        <r>
          <rPr>
            <b/>
            <sz val="8"/>
            <color indexed="81"/>
            <rFont val="Tahoma"/>
            <family val="2"/>
          </rPr>
          <t>03/07/12 Y TRANSFER 02/07/12</t>
        </r>
        <r>
          <rPr>
            <sz val="8"/>
            <color indexed="81"/>
            <rFont val="Tahoma"/>
            <family val="2"/>
          </rPr>
          <t xml:space="preserve">
</t>
        </r>
      </text>
    </comment>
    <comment ref="O11" authorId="1">
      <text>
        <r>
          <rPr>
            <b/>
            <sz val="8"/>
            <color indexed="81"/>
            <rFont val="Tahoma"/>
            <family val="2"/>
          </rPr>
          <t>03/08/12 transfer 31/07/12</t>
        </r>
        <r>
          <rPr>
            <sz val="8"/>
            <color indexed="81"/>
            <rFont val="Tahoma"/>
            <family val="2"/>
          </rPr>
          <t xml:space="preserve">
</t>
        </r>
      </text>
    </comment>
    <comment ref="Q11" authorId="1">
      <text>
        <r>
          <rPr>
            <b/>
            <sz val="8"/>
            <color indexed="81"/>
            <rFont val="Tahoma"/>
            <family val="2"/>
          </rPr>
          <t>04/09 Y TRANSFER 03/09</t>
        </r>
      </text>
    </comment>
    <comment ref="T11" authorId="1">
      <text>
        <r>
          <rPr>
            <b/>
            <sz val="8"/>
            <color indexed="81"/>
            <rFont val="Tahoma"/>
            <family val="2"/>
          </rPr>
          <t>TRANSFER 03/10/12 DEPOSITO 02/10/12</t>
        </r>
        <r>
          <rPr>
            <sz val="8"/>
            <color indexed="81"/>
            <rFont val="Tahoma"/>
            <family val="2"/>
          </rPr>
          <t xml:space="preserve">
</t>
        </r>
      </text>
    </comment>
    <comment ref="V11" authorId="1">
      <text>
        <r>
          <rPr>
            <b/>
            <sz val="8"/>
            <color indexed="81"/>
            <rFont val="Tahoma"/>
            <family val="2"/>
          </rPr>
          <t xml:space="preserve">05/11/12 </t>
        </r>
      </text>
    </comment>
    <comment ref="X11" authorId="1">
      <text>
        <r>
          <rPr>
            <b/>
            <sz val="8"/>
            <color indexed="81"/>
            <rFont val="Tahoma"/>
            <family val="2"/>
          </rPr>
          <t>05/12/12</t>
        </r>
        <r>
          <rPr>
            <sz val="8"/>
            <color indexed="81"/>
            <rFont val="Tahoma"/>
            <family val="2"/>
          </rPr>
          <t xml:space="preserve">
</t>
        </r>
      </text>
    </comment>
    <comment ref="Z11" authorId="1">
      <text>
        <r>
          <rPr>
            <b/>
            <sz val="8"/>
            <color indexed="81"/>
            <rFont val="Tahoma"/>
            <family val="2"/>
          </rPr>
          <t>T.04/01/13, D.04/01/13</t>
        </r>
        <r>
          <rPr>
            <sz val="8"/>
            <color indexed="81"/>
            <rFont val="Tahoma"/>
            <family val="2"/>
          </rPr>
          <t xml:space="preserve">
</t>
        </r>
      </text>
    </comment>
    <comment ref="AB11" authorId="1">
      <text>
        <r>
          <rPr>
            <b/>
            <sz val="8"/>
            <color indexed="81"/>
            <rFont val="Tahoma"/>
            <family val="2"/>
          </rPr>
          <t>01/02 Y 06/02</t>
        </r>
        <r>
          <rPr>
            <sz val="8"/>
            <color indexed="81"/>
            <rFont val="Tahoma"/>
            <family val="2"/>
          </rPr>
          <t xml:space="preserve">
</t>
        </r>
      </text>
    </comment>
    <comment ref="AF11" authorId="1">
      <text>
        <r>
          <rPr>
            <b/>
            <sz val="9"/>
            <color indexed="81"/>
            <rFont val="Tahoma"/>
            <family val="2"/>
          </rPr>
          <t>05/04 Y3/04</t>
        </r>
      </text>
    </comment>
    <comment ref="AH11" authorId="1">
      <text>
        <r>
          <rPr>
            <b/>
            <sz val="9"/>
            <color indexed="81"/>
            <rFont val="Tahoma"/>
            <family val="2"/>
          </rPr>
          <t>contabilidad:</t>
        </r>
        <r>
          <rPr>
            <sz val="9"/>
            <color indexed="81"/>
            <rFont val="Tahoma"/>
            <family val="2"/>
          </rPr>
          <t xml:space="preserve">
03/05</t>
        </r>
      </text>
    </comment>
    <comment ref="E12" authorId="0">
      <text>
        <r>
          <rPr>
            <b/>
            <sz val="8"/>
            <color indexed="81"/>
            <rFont val="Tahoma"/>
            <family val="2"/>
          </rPr>
          <t>DEPOSITO AL ITC 10/04/12</t>
        </r>
        <r>
          <rPr>
            <sz val="8"/>
            <color indexed="81"/>
            <rFont val="Tahoma"/>
            <family val="2"/>
          </rPr>
          <t xml:space="preserve">
</t>
        </r>
      </text>
    </comment>
    <comment ref="G12" authorId="0">
      <text>
        <r>
          <rPr>
            <b/>
            <sz val="8"/>
            <color indexed="81"/>
            <rFont val="Tahoma"/>
            <family val="2"/>
          </rPr>
          <t xml:space="preserve">20/04
</t>
        </r>
        <r>
          <rPr>
            <sz val="8"/>
            <color indexed="81"/>
            <rFont val="Tahoma"/>
            <family val="2"/>
          </rPr>
          <t xml:space="preserve">
</t>
        </r>
      </text>
    </comment>
    <comment ref="I12" authorId="0">
      <text>
        <r>
          <rPr>
            <b/>
            <sz val="8"/>
            <color indexed="81"/>
            <rFont val="Tahoma"/>
            <family val="2"/>
          </rPr>
          <t xml:space="preserve">04/05/12 + cupon
</t>
        </r>
        <r>
          <rPr>
            <sz val="8"/>
            <color indexed="81"/>
            <rFont val="Tahoma"/>
            <family val="2"/>
          </rPr>
          <t xml:space="preserve">
</t>
        </r>
      </text>
    </comment>
    <comment ref="K12" authorId="1">
      <text>
        <r>
          <rPr>
            <b/>
            <sz val="8"/>
            <color indexed="81"/>
            <rFont val="Tahoma"/>
            <family val="2"/>
          </rPr>
          <t>05/06/12</t>
        </r>
      </text>
    </comment>
    <comment ref="M12" authorId="1">
      <text>
        <r>
          <rPr>
            <b/>
            <sz val="8"/>
            <color indexed="81"/>
            <rFont val="Tahoma"/>
            <family val="2"/>
          </rPr>
          <t>04/07/12</t>
        </r>
      </text>
    </comment>
    <comment ref="O12" authorId="1">
      <text>
        <r>
          <rPr>
            <b/>
            <sz val="8"/>
            <color indexed="81"/>
            <rFont val="Tahoma"/>
            <family val="2"/>
          </rPr>
          <t>06/08/12</t>
        </r>
        <r>
          <rPr>
            <sz val="8"/>
            <color indexed="81"/>
            <rFont val="Tahoma"/>
            <family val="2"/>
          </rPr>
          <t xml:space="preserve">
</t>
        </r>
      </text>
    </comment>
    <comment ref="T12" authorId="1">
      <text>
        <r>
          <rPr>
            <b/>
            <sz val="8"/>
            <color indexed="81"/>
            <rFont val="Tahoma"/>
            <family val="2"/>
          </rPr>
          <t>05/10/12</t>
        </r>
      </text>
    </comment>
    <comment ref="V12" authorId="1">
      <text>
        <r>
          <rPr>
            <b/>
            <sz val="8"/>
            <color indexed="81"/>
            <rFont val="Tahoma"/>
            <family val="2"/>
          </rPr>
          <t>05/11/13</t>
        </r>
      </text>
    </comment>
    <comment ref="X12" authorId="1">
      <text>
        <r>
          <rPr>
            <b/>
            <sz val="8"/>
            <color indexed="81"/>
            <rFont val="Tahoma"/>
            <family val="2"/>
          </rPr>
          <t>05/12/12</t>
        </r>
        <r>
          <rPr>
            <sz val="8"/>
            <color indexed="81"/>
            <rFont val="Tahoma"/>
            <family val="2"/>
          </rPr>
          <t xml:space="preserve">
</t>
        </r>
      </text>
    </comment>
    <comment ref="Z12" authorId="1">
      <text>
        <r>
          <rPr>
            <b/>
            <sz val="8"/>
            <color indexed="81"/>
            <rFont val="Tahoma"/>
            <family val="2"/>
          </rPr>
          <t>07/01/13</t>
        </r>
      </text>
    </comment>
    <comment ref="AB12" authorId="1">
      <text>
        <r>
          <rPr>
            <b/>
            <sz val="8"/>
            <color indexed="81"/>
            <rFont val="Tahoma"/>
            <family val="2"/>
          </rPr>
          <t>06/03/13</t>
        </r>
      </text>
    </comment>
    <comment ref="AD12" authorId="1">
      <text>
        <r>
          <rPr>
            <b/>
            <sz val="8"/>
            <color indexed="81"/>
            <rFont val="Tahoma"/>
            <family val="2"/>
          </rPr>
          <t>06/03/13</t>
        </r>
      </text>
    </comment>
    <comment ref="E13" authorId="0">
      <text>
        <r>
          <rPr>
            <b/>
            <sz val="8"/>
            <color indexed="81"/>
            <rFont val="Tahoma"/>
            <family val="2"/>
          </rPr>
          <t>DEPOSITO AL ITC 16/04/12</t>
        </r>
        <r>
          <rPr>
            <sz val="8"/>
            <color indexed="81"/>
            <rFont val="Tahoma"/>
            <family val="2"/>
          </rPr>
          <t xml:space="preserve">
</t>
        </r>
      </text>
    </comment>
    <comment ref="G13" authorId="0">
      <text>
        <r>
          <rPr>
            <b/>
            <sz val="8"/>
            <color indexed="81"/>
            <rFont val="Tahoma"/>
            <family val="2"/>
          </rPr>
          <t>DEPOSITO AL ITC 16/04/12</t>
        </r>
        <r>
          <rPr>
            <sz val="8"/>
            <color indexed="81"/>
            <rFont val="Tahoma"/>
            <family val="2"/>
          </rPr>
          <t xml:space="preserve">
</t>
        </r>
      </text>
    </comment>
    <comment ref="I13" authorId="0">
      <text>
        <r>
          <rPr>
            <b/>
            <sz val="8"/>
            <color indexed="81"/>
            <rFont val="Tahoma"/>
            <family val="2"/>
          </rPr>
          <t>TRANSFERENCIA 07/05/12</t>
        </r>
        <r>
          <rPr>
            <sz val="8"/>
            <color indexed="81"/>
            <rFont val="Tahoma"/>
            <family val="2"/>
          </rPr>
          <t xml:space="preserve">
</t>
        </r>
      </text>
    </comment>
    <comment ref="K13" authorId="0">
      <text>
        <r>
          <rPr>
            <b/>
            <sz val="8"/>
            <color indexed="81"/>
            <rFont val="Tahoma"/>
            <family val="2"/>
          </rPr>
          <t>transferencia 06/06/12</t>
        </r>
        <r>
          <rPr>
            <sz val="8"/>
            <color indexed="81"/>
            <rFont val="Tahoma"/>
            <family val="2"/>
          </rPr>
          <t xml:space="preserve">
</t>
        </r>
      </text>
    </comment>
    <comment ref="M13" authorId="1">
      <text>
        <r>
          <rPr>
            <b/>
            <sz val="8"/>
            <color indexed="81"/>
            <rFont val="Tahoma"/>
            <family val="2"/>
          </rPr>
          <t>TRANSFER 05/07/12</t>
        </r>
      </text>
    </comment>
    <comment ref="O13" authorId="1">
      <text>
        <r>
          <rPr>
            <b/>
            <sz val="8"/>
            <color indexed="81"/>
            <rFont val="Tahoma"/>
            <family val="2"/>
          </rPr>
          <t>TRANSFER 08/08/12</t>
        </r>
        <r>
          <rPr>
            <sz val="8"/>
            <color indexed="81"/>
            <rFont val="Tahoma"/>
            <family val="2"/>
          </rPr>
          <t xml:space="preserve">
</t>
        </r>
      </text>
    </comment>
    <comment ref="Q13" authorId="1">
      <text>
        <r>
          <rPr>
            <b/>
            <sz val="8"/>
            <color indexed="81"/>
            <rFont val="Tahoma"/>
            <family val="2"/>
          </rPr>
          <t>TRANSFER 05/09/12</t>
        </r>
        <r>
          <rPr>
            <sz val="8"/>
            <color indexed="81"/>
            <rFont val="Tahoma"/>
            <family val="2"/>
          </rPr>
          <t xml:space="preserve">
</t>
        </r>
      </text>
    </comment>
    <comment ref="T13" authorId="1">
      <text>
        <r>
          <rPr>
            <b/>
            <sz val="8"/>
            <color indexed="81"/>
            <rFont val="Tahoma"/>
            <family val="2"/>
          </rPr>
          <t>transfer 18/10/12 PAGA ESTA CANTIDAD SEGÚN OFICIO</t>
        </r>
        <r>
          <rPr>
            <sz val="8"/>
            <color indexed="81"/>
            <rFont val="Tahoma"/>
            <family val="2"/>
          </rPr>
          <t xml:space="preserve">
</t>
        </r>
      </text>
    </comment>
    <comment ref="V13" authorId="1">
      <text>
        <r>
          <rPr>
            <b/>
            <sz val="8"/>
            <color indexed="81"/>
            <rFont val="Tahoma"/>
            <family val="2"/>
          </rPr>
          <t>TRANSFER 05/11/12</t>
        </r>
        <r>
          <rPr>
            <sz val="8"/>
            <color indexed="81"/>
            <rFont val="Tahoma"/>
            <family val="2"/>
          </rPr>
          <t xml:space="preserve">
</t>
        </r>
      </text>
    </comment>
    <comment ref="X13" authorId="1">
      <text>
        <r>
          <rPr>
            <b/>
            <sz val="8"/>
            <color indexed="81"/>
            <rFont val="Tahoma"/>
            <family val="2"/>
          </rPr>
          <t>04/12/10</t>
        </r>
      </text>
    </comment>
    <comment ref="Z13" authorId="1">
      <text>
        <r>
          <rPr>
            <b/>
            <sz val="8"/>
            <color indexed="81"/>
            <rFont val="Tahoma"/>
            <family val="2"/>
          </rPr>
          <t>07/01/13</t>
        </r>
      </text>
    </comment>
    <comment ref="AB13" authorId="1">
      <text>
        <r>
          <rPr>
            <b/>
            <sz val="8"/>
            <color indexed="81"/>
            <rFont val="Tahoma"/>
            <family val="2"/>
          </rPr>
          <t>08/02/13</t>
        </r>
      </text>
    </comment>
    <comment ref="AD13" authorId="1">
      <text>
        <r>
          <rPr>
            <b/>
            <sz val="8"/>
            <color indexed="81"/>
            <rFont val="Tahoma"/>
            <family val="2"/>
          </rPr>
          <t>08/03/13</t>
        </r>
        <r>
          <rPr>
            <sz val="8"/>
            <color indexed="81"/>
            <rFont val="Tahoma"/>
            <family val="2"/>
          </rPr>
          <t xml:space="preserve">
</t>
        </r>
      </text>
    </comment>
    <comment ref="M14" authorId="1">
      <text>
        <r>
          <rPr>
            <b/>
            <sz val="8"/>
            <color indexed="81"/>
            <rFont val="Tahoma"/>
            <family val="2"/>
          </rPr>
          <t>31/08/12</t>
        </r>
      </text>
    </comment>
    <comment ref="E15" authorId="0">
      <text>
        <r>
          <rPr>
            <b/>
            <sz val="8"/>
            <color indexed="81"/>
            <rFont val="Tahoma"/>
            <family val="2"/>
          </rPr>
          <t>DEPOSITO AL ITC 21/03/12</t>
        </r>
      </text>
    </comment>
    <comment ref="G15" authorId="0">
      <text>
        <r>
          <rPr>
            <b/>
            <sz val="8"/>
            <color indexed="81"/>
            <rFont val="Tahoma"/>
            <family val="2"/>
          </rPr>
          <t>13/04/12</t>
        </r>
        <r>
          <rPr>
            <sz val="8"/>
            <color indexed="81"/>
            <rFont val="Tahoma"/>
            <family val="2"/>
          </rPr>
          <t xml:space="preserve">
</t>
        </r>
      </text>
    </comment>
    <comment ref="I15" authorId="0">
      <text>
        <r>
          <rPr>
            <b/>
            <sz val="8"/>
            <color indexed="81"/>
            <rFont val="Tahoma"/>
            <family val="2"/>
          </rPr>
          <t>04/05/12 tenia saldo a favor i pago con dscto.</t>
        </r>
        <r>
          <rPr>
            <sz val="8"/>
            <color indexed="81"/>
            <rFont val="Tahoma"/>
            <family val="2"/>
          </rPr>
          <t xml:space="preserve">
</t>
        </r>
      </text>
    </comment>
    <comment ref="K15" authorId="0">
      <text>
        <r>
          <rPr>
            <b/>
            <sz val="8"/>
            <color indexed="81"/>
            <rFont val="Tahoma"/>
            <family val="2"/>
          </rPr>
          <t>04/06/12</t>
        </r>
      </text>
    </comment>
    <comment ref="M15" authorId="1">
      <text>
        <r>
          <rPr>
            <b/>
            <sz val="8"/>
            <color indexed="81"/>
            <rFont val="Tahoma"/>
            <family val="2"/>
          </rPr>
          <t>24/07/12</t>
        </r>
        <r>
          <rPr>
            <sz val="8"/>
            <color indexed="81"/>
            <rFont val="Tahoma"/>
            <family val="2"/>
          </rPr>
          <t xml:space="preserve">
</t>
        </r>
      </text>
    </comment>
    <comment ref="O15" authorId="1">
      <text>
        <r>
          <rPr>
            <b/>
            <sz val="8"/>
            <color indexed="81"/>
            <rFont val="Tahoma"/>
            <family val="2"/>
          </rPr>
          <t>02/08/12</t>
        </r>
        <r>
          <rPr>
            <sz val="8"/>
            <color indexed="81"/>
            <rFont val="Tahoma"/>
            <family val="2"/>
          </rPr>
          <t xml:space="preserve">
</t>
        </r>
      </text>
    </comment>
    <comment ref="Q15" authorId="1">
      <text>
        <r>
          <rPr>
            <b/>
            <sz val="8"/>
            <color indexed="81"/>
            <rFont val="Tahoma"/>
            <family val="2"/>
          </rPr>
          <t>03/09/12 PAGA DIFERENCIA DE JUL Y AGOSTO</t>
        </r>
        <r>
          <rPr>
            <sz val="8"/>
            <color indexed="81"/>
            <rFont val="Tahoma"/>
            <family val="2"/>
          </rPr>
          <t xml:space="preserve">
</t>
        </r>
      </text>
    </comment>
    <comment ref="T15" authorId="1">
      <text>
        <r>
          <rPr>
            <b/>
            <sz val="8"/>
            <color indexed="81"/>
            <rFont val="Tahoma"/>
            <family val="2"/>
          </rPr>
          <t>31/10/12</t>
        </r>
        <r>
          <rPr>
            <sz val="8"/>
            <color indexed="81"/>
            <rFont val="Tahoma"/>
            <family val="2"/>
          </rPr>
          <t xml:space="preserve">
</t>
        </r>
      </text>
    </comment>
    <comment ref="V15" authorId="1">
      <text>
        <r>
          <rPr>
            <b/>
            <sz val="8"/>
            <color indexed="81"/>
            <rFont val="Tahoma"/>
            <family val="2"/>
          </rPr>
          <t>31/10/12</t>
        </r>
      </text>
    </comment>
    <comment ref="X15" authorId="1">
      <text>
        <r>
          <rPr>
            <b/>
            <sz val="8"/>
            <color indexed="81"/>
            <rFont val="Tahoma"/>
            <family val="2"/>
          </rPr>
          <t>05/12/12</t>
        </r>
        <r>
          <rPr>
            <sz val="8"/>
            <color indexed="81"/>
            <rFont val="Tahoma"/>
            <family val="2"/>
          </rPr>
          <t xml:space="preserve">
</t>
        </r>
      </text>
    </comment>
    <comment ref="Z15" authorId="1">
      <text>
        <r>
          <rPr>
            <b/>
            <sz val="8"/>
            <color indexed="81"/>
            <rFont val="Tahoma"/>
            <family val="2"/>
          </rPr>
          <t>07/01/13</t>
        </r>
        <r>
          <rPr>
            <sz val="8"/>
            <color indexed="81"/>
            <rFont val="Tahoma"/>
            <family val="2"/>
          </rPr>
          <t xml:space="preserve">
</t>
        </r>
      </text>
    </comment>
    <comment ref="AB15" authorId="1">
      <text>
        <r>
          <rPr>
            <b/>
            <sz val="8"/>
            <color indexed="81"/>
            <rFont val="Tahoma"/>
            <family val="2"/>
          </rPr>
          <t>21/02/13</t>
        </r>
        <r>
          <rPr>
            <sz val="8"/>
            <color indexed="81"/>
            <rFont val="Tahoma"/>
            <family val="2"/>
          </rPr>
          <t xml:space="preserve">
</t>
        </r>
      </text>
    </comment>
    <comment ref="AD15" authorId="1">
      <text>
        <r>
          <rPr>
            <b/>
            <sz val="8"/>
            <color indexed="81"/>
            <rFont val="Tahoma"/>
            <family val="2"/>
          </rPr>
          <t>08/03/13</t>
        </r>
        <r>
          <rPr>
            <sz val="8"/>
            <color indexed="81"/>
            <rFont val="Tahoma"/>
            <family val="2"/>
          </rPr>
          <t xml:space="preserve">
</t>
        </r>
      </text>
    </comment>
    <comment ref="G24" authorId="0">
      <text>
        <r>
          <rPr>
            <b/>
            <sz val="8"/>
            <color indexed="81"/>
            <rFont val="Tahoma"/>
            <family val="2"/>
          </rPr>
          <t>ANALISIS DE COSTOS</t>
        </r>
        <r>
          <rPr>
            <sz val="8"/>
            <color indexed="81"/>
            <rFont val="Tahoma"/>
            <family val="2"/>
          </rPr>
          <t xml:space="preserve">
</t>
        </r>
      </text>
    </comment>
    <comment ref="I24" authorId="0">
      <text>
        <r>
          <rPr>
            <b/>
            <sz val="8"/>
            <color indexed="81"/>
            <rFont val="Tahoma"/>
            <family val="2"/>
          </rPr>
          <t>PROGRAMACION</t>
        </r>
      </text>
    </comment>
    <comment ref="M24" authorId="0">
      <text>
        <r>
          <rPr>
            <b/>
            <sz val="8"/>
            <color indexed="81"/>
            <rFont val="Tahoma"/>
            <family val="2"/>
          </rPr>
          <t>ANALISIS ECONOMICO Y FINANCIERO</t>
        </r>
        <r>
          <rPr>
            <sz val="8"/>
            <color indexed="81"/>
            <rFont val="Tahoma"/>
            <family val="2"/>
          </rPr>
          <t xml:space="preserve">
</t>
        </r>
      </text>
    </comment>
    <comment ref="O24" authorId="0">
      <text>
        <r>
          <rPr>
            <b/>
            <sz val="8"/>
            <color indexed="81"/>
            <rFont val="Tahoma"/>
            <family val="2"/>
          </rPr>
          <t>MARCO NORMATIVO</t>
        </r>
        <r>
          <rPr>
            <sz val="8"/>
            <color indexed="81"/>
            <rFont val="Tahoma"/>
            <family val="2"/>
          </rPr>
          <t xml:space="preserve">
</t>
        </r>
      </text>
    </comment>
    <comment ref="E25" authorId="0">
      <text>
        <r>
          <rPr>
            <b/>
            <sz val="8"/>
            <color indexed="81"/>
            <rFont val="Tahoma"/>
            <family val="2"/>
          </rPr>
          <t>TRANSFERENCIA AL ITC 23/03/12</t>
        </r>
      </text>
    </comment>
    <comment ref="G25" authorId="0">
      <text>
        <r>
          <rPr>
            <b/>
            <sz val="8"/>
            <color indexed="81"/>
            <rFont val="Tahoma"/>
            <family val="2"/>
          </rPr>
          <t>23/04/12</t>
        </r>
        <r>
          <rPr>
            <sz val="8"/>
            <color indexed="81"/>
            <rFont val="Tahoma"/>
            <family val="2"/>
          </rPr>
          <t xml:space="preserve">
</t>
        </r>
      </text>
    </comment>
    <comment ref="I25" authorId="0">
      <text>
        <r>
          <rPr>
            <b/>
            <sz val="8"/>
            <color indexed="81"/>
            <rFont val="Tahoma"/>
            <family val="2"/>
          </rPr>
          <t>14/06/12</t>
        </r>
        <r>
          <rPr>
            <sz val="8"/>
            <color indexed="81"/>
            <rFont val="Tahoma"/>
            <family val="2"/>
          </rPr>
          <t xml:space="preserve">
</t>
        </r>
      </text>
    </comment>
    <comment ref="K25" authorId="1">
      <text>
        <r>
          <rPr>
            <b/>
            <sz val="8"/>
            <color indexed="81"/>
            <rFont val="Tahoma"/>
            <family val="2"/>
          </rPr>
          <t>03/08/12</t>
        </r>
        <r>
          <rPr>
            <sz val="8"/>
            <color indexed="81"/>
            <rFont val="Tahoma"/>
            <family val="2"/>
          </rPr>
          <t xml:space="preserve">
</t>
        </r>
      </text>
    </comment>
    <comment ref="M25" authorId="1">
      <text>
        <r>
          <rPr>
            <b/>
            <sz val="8"/>
            <color indexed="81"/>
            <rFont val="Tahoma"/>
            <family val="2"/>
          </rPr>
          <t>28/09/12</t>
        </r>
      </text>
    </comment>
    <comment ref="O25" authorId="1">
      <text>
        <r>
          <rPr>
            <b/>
            <sz val="8"/>
            <color indexed="81"/>
            <rFont val="Tahoma"/>
            <family val="2"/>
          </rPr>
          <t>28/11/12</t>
        </r>
        <r>
          <rPr>
            <sz val="8"/>
            <color indexed="81"/>
            <rFont val="Tahoma"/>
            <family val="2"/>
          </rPr>
          <t xml:space="preserve">
</t>
        </r>
      </text>
    </comment>
    <comment ref="Q25" authorId="1">
      <text>
        <r>
          <rPr>
            <sz val="8"/>
            <color indexed="81"/>
            <rFont val="Tahoma"/>
            <family val="2"/>
          </rPr>
          <t xml:space="preserve">
</t>
        </r>
      </text>
    </comment>
    <comment ref="V25" authorId="1">
      <text>
        <r>
          <rPr>
            <b/>
            <sz val="9"/>
            <color indexed="81"/>
            <rFont val="Tahoma"/>
            <family val="2"/>
          </rPr>
          <t>contabilidad:</t>
        </r>
        <r>
          <rPr>
            <sz val="9"/>
            <color indexed="81"/>
            <rFont val="Tahoma"/>
            <family val="2"/>
          </rPr>
          <t xml:space="preserve">
26/11/2012</t>
        </r>
      </text>
    </comment>
    <comment ref="AB25" authorId="1">
      <text>
        <r>
          <rPr>
            <b/>
            <sz val="9"/>
            <color indexed="81"/>
            <rFont val="Tahoma"/>
            <family val="2"/>
          </rPr>
          <t>contabilidad:</t>
        </r>
        <r>
          <rPr>
            <sz val="9"/>
            <color indexed="81"/>
            <rFont val="Tahoma"/>
            <family val="2"/>
          </rPr>
          <t xml:space="preserve">
28/02/2013</t>
        </r>
      </text>
    </comment>
    <comment ref="AR25" authorId="1">
      <text>
        <r>
          <rPr>
            <b/>
            <sz val="9"/>
            <color indexed="81"/>
            <rFont val="Tahoma"/>
            <family val="2"/>
          </rPr>
          <t>contabilidad:</t>
        </r>
        <r>
          <rPr>
            <sz val="9"/>
            <color indexed="81"/>
            <rFont val="Tahoma"/>
            <family val="2"/>
          </rPr>
          <t xml:space="preserve">
</t>
        </r>
        <r>
          <rPr>
            <sz val="10"/>
            <color indexed="81"/>
            <rFont val="Tahoma"/>
            <family val="2"/>
          </rPr>
          <t xml:space="preserve">1-OCT-13   $21,704
1-OCT-13   </t>
        </r>
        <r>
          <rPr>
            <u/>
            <sz val="10"/>
            <color indexed="81"/>
            <rFont val="Tahoma"/>
            <family val="2"/>
          </rPr>
          <t xml:space="preserve">$14,000
</t>
        </r>
        <r>
          <rPr>
            <sz val="10"/>
            <color indexed="81"/>
            <rFont val="Tahoma"/>
            <family val="2"/>
          </rPr>
          <t xml:space="preserve">                   $35,704
</t>
        </r>
      </text>
    </comment>
    <comment ref="G27" authorId="0">
      <text>
        <r>
          <rPr>
            <b/>
            <sz val="8"/>
            <color indexed="81"/>
            <rFont val="Tahoma"/>
            <family val="2"/>
          </rPr>
          <t>17/05/12</t>
        </r>
        <r>
          <rPr>
            <sz val="8"/>
            <color indexed="81"/>
            <rFont val="Tahoma"/>
            <family val="2"/>
          </rPr>
          <t xml:space="preserve">
</t>
        </r>
      </text>
    </comment>
    <comment ref="I27" authorId="0">
      <text>
        <r>
          <rPr>
            <b/>
            <sz val="8"/>
            <color indexed="81"/>
            <rFont val="Tahoma"/>
            <family val="2"/>
          </rPr>
          <t>17/05/12</t>
        </r>
        <r>
          <rPr>
            <sz val="8"/>
            <color indexed="81"/>
            <rFont val="Tahoma"/>
            <family val="2"/>
          </rPr>
          <t xml:space="preserve">
</t>
        </r>
      </text>
    </comment>
    <comment ref="K27" authorId="1">
      <text>
        <r>
          <rPr>
            <b/>
            <sz val="8"/>
            <color indexed="81"/>
            <rFont val="Tahoma"/>
            <family val="2"/>
          </rPr>
          <t>25/06/12</t>
        </r>
        <r>
          <rPr>
            <sz val="8"/>
            <color indexed="81"/>
            <rFont val="Tahoma"/>
            <family val="2"/>
          </rPr>
          <t xml:space="preserve">
</t>
        </r>
      </text>
    </comment>
    <comment ref="M27" authorId="1">
      <text>
        <r>
          <rPr>
            <b/>
            <sz val="8"/>
            <color indexed="81"/>
            <rFont val="Tahoma"/>
            <family val="2"/>
          </rPr>
          <t>05/07/12</t>
        </r>
        <r>
          <rPr>
            <sz val="8"/>
            <color indexed="81"/>
            <rFont val="Tahoma"/>
            <family val="2"/>
          </rPr>
          <t xml:space="preserve">
</t>
        </r>
      </text>
    </comment>
    <comment ref="O27" authorId="1">
      <text>
        <r>
          <rPr>
            <b/>
            <sz val="8"/>
            <color indexed="81"/>
            <rFont val="Tahoma"/>
            <family val="2"/>
          </rPr>
          <t>03/09/12 PAGO EN CAJA EL 31/08/12</t>
        </r>
      </text>
    </comment>
    <comment ref="Q27" authorId="1">
      <text>
        <r>
          <rPr>
            <b/>
            <sz val="8"/>
            <color indexed="81"/>
            <rFont val="Tahoma"/>
            <family val="2"/>
          </rPr>
          <t>26/11/12</t>
        </r>
        <r>
          <rPr>
            <sz val="8"/>
            <color indexed="81"/>
            <rFont val="Tahoma"/>
            <family val="2"/>
          </rPr>
          <t xml:space="preserve">
</t>
        </r>
      </text>
    </comment>
    <comment ref="T27" authorId="1">
      <text>
        <r>
          <rPr>
            <b/>
            <sz val="8"/>
            <color indexed="81"/>
            <rFont val="Tahoma"/>
            <family val="2"/>
          </rPr>
          <t>03/12/12</t>
        </r>
        <r>
          <rPr>
            <sz val="8"/>
            <color indexed="81"/>
            <rFont val="Tahoma"/>
            <family val="2"/>
          </rPr>
          <t xml:space="preserve">
</t>
        </r>
      </text>
    </comment>
    <comment ref="V27" authorId="1">
      <text>
        <r>
          <rPr>
            <b/>
            <sz val="8"/>
            <color indexed="81"/>
            <rFont val="Tahoma"/>
            <family val="2"/>
          </rPr>
          <t>10/12/12</t>
        </r>
        <r>
          <rPr>
            <sz val="8"/>
            <color indexed="81"/>
            <rFont val="Tahoma"/>
            <family val="2"/>
          </rPr>
          <t xml:space="preserve">
</t>
        </r>
      </text>
    </comment>
    <comment ref="X27" authorId="1">
      <text>
        <r>
          <rPr>
            <b/>
            <sz val="8"/>
            <color indexed="81"/>
            <rFont val="Tahoma"/>
            <family val="2"/>
          </rPr>
          <t>15/02/13</t>
        </r>
        <r>
          <rPr>
            <sz val="8"/>
            <color indexed="81"/>
            <rFont val="Tahoma"/>
            <family val="2"/>
          </rPr>
          <t xml:space="preserve">
</t>
        </r>
      </text>
    </comment>
    <comment ref="Z27" authorId="1">
      <text>
        <r>
          <rPr>
            <b/>
            <sz val="8"/>
            <color indexed="81"/>
            <rFont val="Tahoma"/>
            <family val="2"/>
          </rPr>
          <t>15/02/13</t>
        </r>
        <r>
          <rPr>
            <sz val="8"/>
            <color indexed="81"/>
            <rFont val="Tahoma"/>
            <family val="2"/>
          </rPr>
          <t xml:space="preserve">
</t>
        </r>
      </text>
    </comment>
    <comment ref="AB27" authorId="1">
      <text>
        <r>
          <rPr>
            <b/>
            <sz val="8"/>
            <color indexed="81"/>
            <rFont val="Tahoma"/>
            <family val="2"/>
          </rPr>
          <t>11/03/13</t>
        </r>
        <r>
          <rPr>
            <sz val="8"/>
            <color indexed="81"/>
            <rFont val="Tahoma"/>
            <family val="2"/>
          </rPr>
          <t xml:space="preserve">
</t>
        </r>
      </text>
    </comment>
    <comment ref="AD27" authorId="1">
      <text>
        <r>
          <rPr>
            <b/>
            <sz val="9"/>
            <color indexed="81"/>
            <rFont val="Tahoma"/>
            <family val="2"/>
          </rPr>
          <t>contabilidad:</t>
        </r>
        <r>
          <rPr>
            <sz val="9"/>
            <color indexed="81"/>
            <rFont val="Tahoma"/>
            <family val="2"/>
          </rPr>
          <t xml:space="preserve">
10/04/2013
</t>
        </r>
      </text>
    </comment>
    <comment ref="E28" authorId="0">
      <text>
        <r>
          <rPr>
            <b/>
            <sz val="8"/>
            <color indexed="81"/>
            <rFont val="Tahoma"/>
            <family val="2"/>
          </rPr>
          <t>TRANSFERENCIA AL ITC 28/03/12</t>
        </r>
        <r>
          <rPr>
            <sz val="8"/>
            <color indexed="81"/>
            <rFont val="Tahoma"/>
            <family val="2"/>
          </rPr>
          <t xml:space="preserve">
</t>
        </r>
      </text>
    </comment>
    <comment ref="G28" authorId="0">
      <text>
        <r>
          <rPr>
            <b/>
            <sz val="8"/>
            <color indexed="81"/>
            <rFont val="Tahoma"/>
            <family val="2"/>
          </rPr>
          <t>TRANSFERENCIA AL ITC 28/03/12</t>
        </r>
        <r>
          <rPr>
            <sz val="8"/>
            <color indexed="81"/>
            <rFont val="Tahoma"/>
            <family val="2"/>
          </rPr>
          <t xml:space="preserve">
</t>
        </r>
      </text>
    </comment>
    <comment ref="I28" authorId="0">
      <text>
        <r>
          <rPr>
            <b/>
            <sz val="8"/>
            <color indexed="81"/>
            <rFont val="Tahoma"/>
            <family val="2"/>
          </rPr>
          <t>TRANSFE 04/05/12</t>
        </r>
        <r>
          <rPr>
            <sz val="8"/>
            <color indexed="81"/>
            <rFont val="Tahoma"/>
            <family val="2"/>
          </rPr>
          <t xml:space="preserve">
</t>
        </r>
      </text>
    </comment>
    <comment ref="M28" authorId="1">
      <text>
        <r>
          <rPr>
            <b/>
            <sz val="8"/>
            <color indexed="81"/>
            <rFont val="Tahoma"/>
            <family val="2"/>
          </rPr>
          <t>05/07/12 TRANSFER.</t>
        </r>
      </text>
    </comment>
    <comment ref="O28" authorId="1">
      <text>
        <r>
          <rPr>
            <b/>
            <sz val="8"/>
            <color indexed="81"/>
            <rFont val="Tahoma"/>
            <family val="2"/>
          </rPr>
          <t>TRANSFER 03/08/12</t>
        </r>
        <r>
          <rPr>
            <sz val="8"/>
            <color indexed="81"/>
            <rFont val="Tahoma"/>
            <family val="2"/>
          </rPr>
          <t xml:space="preserve">
</t>
        </r>
      </text>
    </comment>
    <comment ref="Q28" authorId="1">
      <text>
        <r>
          <rPr>
            <b/>
            <sz val="8"/>
            <color indexed="81"/>
            <rFont val="Tahoma"/>
            <family val="2"/>
          </rPr>
          <t>TRANSFER 04/09</t>
        </r>
        <r>
          <rPr>
            <sz val="8"/>
            <color indexed="81"/>
            <rFont val="Tahoma"/>
            <family val="2"/>
          </rPr>
          <t xml:space="preserve">
</t>
        </r>
      </text>
    </comment>
    <comment ref="T28" authorId="1">
      <text>
        <r>
          <rPr>
            <b/>
            <sz val="8"/>
            <color indexed="81"/>
            <rFont val="Tahoma"/>
            <family val="2"/>
          </rPr>
          <t>TRANSFER 15/10/12</t>
        </r>
        <r>
          <rPr>
            <sz val="8"/>
            <color indexed="81"/>
            <rFont val="Tahoma"/>
            <family val="2"/>
          </rPr>
          <t xml:space="preserve">
</t>
        </r>
      </text>
    </comment>
    <comment ref="V28" authorId="1">
      <text>
        <r>
          <rPr>
            <b/>
            <sz val="8"/>
            <color indexed="81"/>
            <rFont val="Tahoma"/>
            <family val="2"/>
          </rPr>
          <t>10/12/12</t>
        </r>
        <r>
          <rPr>
            <sz val="8"/>
            <color indexed="81"/>
            <rFont val="Tahoma"/>
            <family val="2"/>
          </rPr>
          <t xml:space="preserve">
</t>
        </r>
      </text>
    </comment>
    <comment ref="X28" authorId="1">
      <text>
        <r>
          <rPr>
            <b/>
            <sz val="8"/>
            <color indexed="81"/>
            <rFont val="Tahoma"/>
            <family val="2"/>
          </rPr>
          <t>10/12/12</t>
        </r>
        <r>
          <rPr>
            <sz val="8"/>
            <color indexed="81"/>
            <rFont val="Tahoma"/>
            <family val="2"/>
          </rPr>
          <t xml:space="preserve">
</t>
        </r>
      </text>
    </comment>
    <comment ref="AB28" authorId="1">
      <text>
        <r>
          <rPr>
            <b/>
            <sz val="8"/>
            <color indexed="81"/>
            <rFont val="Tahoma"/>
            <family val="2"/>
          </rPr>
          <t>05/02/13</t>
        </r>
        <r>
          <rPr>
            <sz val="8"/>
            <color indexed="81"/>
            <rFont val="Tahoma"/>
            <family val="2"/>
          </rPr>
          <t xml:space="preserve">
</t>
        </r>
      </text>
    </comment>
    <comment ref="AD28" authorId="1">
      <text>
        <r>
          <rPr>
            <b/>
            <sz val="8"/>
            <color indexed="81"/>
            <rFont val="Tahoma"/>
            <family val="2"/>
          </rPr>
          <t>01/03/13</t>
        </r>
        <r>
          <rPr>
            <sz val="8"/>
            <color indexed="81"/>
            <rFont val="Tahoma"/>
            <family val="2"/>
          </rPr>
          <t xml:space="preserve">
</t>
        </r>
      </text>
    </comment>
    <comment ref="AH28" authorId="1">
      <text>
        <r>
          <rPr>
            <b/>
            <sz val="9"/>
            <color indexed="81"/>
            <rFont val="Tahoma"/>
            <family val="2"/>
          </rPr>
          <t>contabilidad:</t>
        </r>
        <r>
          <rPr>
            <sz val="9"/>
            <color indexed="81"/>
            <rFont val="Tahoma"/>
            <family val="2"/>
          </rPr>
          <t xml:space="preserve">
03/05/2013</t>
        </r>
      </text>
    </comment>
    <comment ref="E29" authorId="0">
      <text>
        <r>
          <rPr>
            <b/>
            <sz val="8"/>
            <color indexed="81"/>
            <rFont val="Tahoma"/>
            <family val="2"/>
          </rPr>
          <t>09/05/12</t>
        </r>
        <r>
          <rPr>
            <sz val="8"/>
            <color indexed="81"/>
            <rFont val="Tahoma"/>
            <family val="2"/>
          </rPr>
          <t xml:space="preserve">
</t>
        </r>
      </text>
    </comment>
    <comment ref="G29" authorId="0">
      <text>
        <r>
          <rPr>
            <b/>
            <sz val="8"/>
            <color indexed="81"/>
            <rFont val="Tahoma"/>
            <family val="2"/>
          </rPr>
          <t>09/05/12</t>
        </r>
        <r>
          <rPr>
            <sz val="8"/>
            <color indexed="81"/>
            <rFont val="Tahoma"/>
            <family val="2"/>
          </rPr>
          <t xml:space="preserve">
</t>
        </r>
      </text>
    </comment>
    <comment ref="I29" authorId="0">
      <text>
        <r>
          <rPr>
            <b/>
            <sz val="8"/>
            <color indexed="81"/>
            <rFont val="Tahoma"/>
            <family val="2"/>
          </rPr>
          <t>15/05/12</t>
        </r>
      </text>
    </comment>
    <comment ref="K29" authorId="1">
      <text>
        <r>
          <rPr>
            <b/>
            <sz val="8"/>
            <color indexed="81"/>
            <rFont val="Tahoma"/>
            <family val="2"/>
          </rPr>
          <t>29/06/12</t>
        </r>
        <r>
          <rPr>
            <sz val="8"/>
            <color indexed="81"/>
            <rFont val="Tahoma"/>
            <family val="2"/>
          </rPr>
          <t xml:space="preserve">
</t>
        </r>
      </text>
    </comment>
    <comment ref="M29" authorId="1">
      <text>
        <r>
          <rPr>
            <b/>
            <sz val="8"/>
            <color indexed="81"/>
            <rFont val="Tahoma"/>
            <family val="2"/>
          </rPr>
          <t>14/08/12</t>
        </r>
      </text>
    </comment>
    <comment ref="O29" authorId="1">
      <text>
        <r>
          <rPr>
            <b/>
            <sz val="8"/>
            <color indexed="81"/>
            <rFont val="Tahoma"/>
            <family val="2"/>
          </rPr>
          <t>14/08/12</t>
        </r>
      </text>
    </comment>
    <comment ref="E30" authorId="0">
      <text>
        <r>
          <rPr>
            <b/>
            <sz val="8"/>
            <color indexed="81"/>
            <rFont val="Tahoma"/>
            <family val="2"/>
          </rPr>
          <t>Usuario:</t>
        </r>
        <r>
          <rPr>
            <sz val="8"/>
            <color indexed="81"/>
            <rFont val="Tahoma"/>
            <family val="2"/>
          </rPr>
          <t xml:space="preserve">
DEPOSITO AL ITC 27/03/12</t>
        </r>
      </text>
    </comment>
    <comment ref="G30" authorId="0">
      <text>
        <r>
          <rPr>
            <b/>
            <sz val="8"/>
            <color indexed="81"/>
            <rFont val="Tahoma"/>
            <family val="2"/>
          </rPr>
          <t>18/04/12</t>
        </r>
        <r>
          <rPr>
            <sz val="8"/>
            <color indexed="81"/>
            <rFont val="Tahoma"/>
            <family val="2"/>
          </rPr>
          <t xml:space="preserve">
</t>
        </r>
      </text>
    </comment>
    <comment ref="I30" authorId="0">
      <text>
        <r>
          <rPr>
            <b/>
            <sz val="8"/>
            <color indexed="81"/>
            <rFont val="Tahoma"/>
            <family val="2"/>
          </rPr>
          <t>04/05/12</t>
        </r>
      </text>
    </comment>
    <comment ref="K30" authorId="0">
      <text>
        <r>
          <rPr>
            <b/>
            <sz val="8"/>
            <color indexed="81"/>
            <rFont val="Tahoma"/>
            <family val="2"/>
          </rPr>
          <t>04/06/12</t>
        </r>
        <r>
          <rPr>
            <sz val="8"/>
            <color indexed="81"/>
            <rFont val="Tahoma"/>
            <family val="2"/>
          </rPr>
          <t xml:space="preserve">
</t>
        </r>
      </text>
    </comment>
    <comment ref="M30" authorId="1">
      <text>
        <r>
          <rPr>
            <b/>
            <sz val="8"/>
            <color indexed="81"/>
            <rFont val="Tahoma"/>
            <family val="2"/>
          </rPr>
          <t>05/07/12</t>
        </r>
        <r>
          <rPr>
            <sz val="8"/>
            <color indexed="81"/>
            <rFont val="Tahoma"/>
            <family val="2"/>
          </rPr>
          <t xml:space="preserve">
</t>
        </r>
      </text>
    </comment>
    <comment ref="O30" authorId="1">
      <text>
        <r>
          <rPr>
            <b/>
            <sz val="8"/>
            <color indexed="81"/>
            <rFont val="Tahoma"/>
            <family val="2"/>
          </rPr>
          <t>03/08/12</t>
        </r>
        <r>
          <rPr>
            <sz val="8"/>
            <color indexed="81"/>
            <rFont val="Tahoma"/>
            <family val="2"/>
          </rPr>
          <t xml:space="preserve">
</t>
        </r>
      </text>
    </comment>
    <comment ref="Q30" authorId="1">
      <text>
        <r>
          <rPr>
            <b/>
            <sz val="8"/>
            <color indexed="81"/>
            <rFont val="Tahoma"/>
            <family val="2"/>
          </rPr>
          <t>04/9/12</t>
        </r>
      </text>
    </comment>
    <comment ref="T30" authorId="1">
      <text>
        <r>
          <rPr>
            <b/>
            <sz val="8"/>
            <color indexed="81"/>
            <rFont val="Tahoma"/>
            <family val="2"/>
          </rPr>
          <t>05/10/12</t>
        </r>
        <r>
          <rPr>
            <sz val="8"/>
            <color indexed="81"/>
            <rFont val="Tahoma"/>
            <family val="2"/>
          </rPr>
          <t xml:space="preserve">
</t>
        </r>
      </text>
    </comment>
    <comment ref="V30" authorId="1">
      <text>
        <r>
          <rPr>
            <b/>
            <sz val="8"/>
            <color indexed="81"/>
            <rFont val="Tahoma"/>
            <family val="2"/>
          </rPr>
          <t>05/11/12</t>
        </r>
        <r>
          <rPr>
            <sz val="8"/>
            <color indexed="81"/>
            <rFont val="Tahoma"/>
            <family val="2"/>
          </rPr>
          <t xml:space="preserve">
</t>
        </r>
      </text>
    </comment>
    <comment ref="X30" authorId="1">
      <text>
        <r>
          <rPr>
            <b/>
            <sz val="8"/>
            <color indexed="81"/>
            <rFont val="Tahoma"/>
            <family val="2"/>
          </rPr>
          <t>04/12/12</t>
        </r>
        <r>
          <rPr>
            <sz val="8"/>
            <color indexed="81"/>
            <rFont val="Tahoma"/>
            <family val="2"/>
          </rPr>
          <t xml:space="preserve">
</t>
        </r>
      </text>
    </comment>
    <comment ref="Z30" authorId="1">
      <text>
        <r>
          <rPr>
            <b/>
            <sz val="8"/>
            <color indexed="81"/>
            <rFont val="Tahoma"/>
            <family val="2"/>
          </rPr>
          <t>04/01/13</t>
        </r>
        <r>
          <rPr>
            <sz val="8"/>
            <color indexed="81"/>
            <rFont val="Tahoma"/>
            <family val="2"/>
          </rPr>
          <t xml:space="preserve">
</t>
        </r>
      </text>
    </comment>
    <comment ref="AB30" authorId="1">
      <text>
        <r>
          <rPr>
            <b/>
            <sz val="8"/>
            <color indexed="81"/>
            <rFont val="Tahoma"/>
            <family val="2"/>
          </rPr>
          <t>05/02/13</t>
        </r>
        <r>
          <rPr>
            <sz val="8"/>
            <color indexed="81"/>
            <rFont val="Tahoma"/>
            <family val="2"/>
          </rPr>
          <t xml:space="preserve">
</t>
        </r>
      </text>
    </comment>
    <comment ref="AD30" authorId="1">
      <text>
        <r>
          <rPr>
            <b/>
            <sz val="8"/>
            <color indexed="81"/>
            <rFont val="Tahoma"/>
            <family val="2"/>
          </rPr>
          <t>04/03/13</t>
        </r>
        <r>
          <rPr>
            <sz val="8"/>
            <color indexed="81"/>
            <rFont val="Tahoma"/>
            <family val="2"/>
          </rPr>
          <t xml:space="preserve">
</t>
        </r>
      </text>
    </comment>
    <comment ref="AF30" authorId="1">
      <text>
        <r>
          <rPr>
            <b/>
            <sz val="8"/>
            <color indexed="81"/>
            <rFont val="Tahoma"/>
            <family val="2"/>
          </rPr>
          <t>04/04/13</t>
        </r>
        <r>
          <rPr>
            <sz val="8"/>
            <color indexed="81"/>
            <rFont val="Tahoma"/>
            <family val="2"/>
          </rPr>
          <t xml:space="preserve">
</t>
        </r>
      </text>
    </comment>
    <comment ref="AH30" authorId="1">
      <text>
        <r>
          <rPr>
            <b/>
            <sz val="9"/>
            <color indexed="81"/>
            <rFont val="Tahoma"/>
            <family val="2"/>
          </rPr>
          <t>contabilidad:</t>
        </r>
        <r>
          <rPr>
            <sz val="9"/>
            <color indexed="81"/>
            <rFont val="Tahoma"/>
            <family val="2"/>
          </rPr>
          <t xml:space="preserve">
02/05/2013</t>
        </r>
      </text>
    </comment>
    <comment ref="AL30" authorId="1">
      <text>
        <r>
          <rPr>
            <b/>
            <sz val="9"/>
            <color indexed="81"/>
            <rFont val="Tahoma"/>
            <family val="2"/>
          </rPr>
          <t>contabilidad:</t>
        </r>
        <r>
          <rPr>
            <sz val="9"/>
            <color indexed="81"/>
            <rFont val="Tahoma"/>
            <family val="2"/>
          </rPr>
          <t xml:space="preserve">
5/07/2013
</t>
        </r>
      </text>
    </comment>
    <comment ref="E31" authorId="0">
      <text>
        <r>
          <rPr>
            <b/>
            <sz val="8"/>
            <color indexed="81"/>
            <rFont val="Tahoma"/>
            <family val="2"/>
          </rPr>
          <t>DEPOSITO AL ITC 27/03/12</t>
        </r>
      </text>
    </comment>
    <comment ref="G31" authorId="0">
      <text>
        <r>
          <rPr>
            <sz val="8"/>
            <color indexed="81"/>
            <rFont val="Tahoma"/>
            <family val="2"/>
          </rPr>
          <t xml:space="preserve">11/05/12
</t>
        </r>
      </text>
    </comment>
    <comment ref="I31" authorId="1">
      <text>
        <r>
          <rPr>
            <b/>
            <sz val="8"/>
            <color indexed="81"/>
            <rFont val="Tahoma"/>
            <family val="2"/>
          </rPr>
          <t>8/06/12</t>
        </r>
        <r>
          <rPr>
            <sz val="8"/>
            <color indexed="81"/>
            <rFont val="Tahoma"/>
            <family val="2"/>
          </rPr>
          <t xml:space="preserve">
</t>
        </r>
      </text>
    </comment>
    <comment ref="K31" authorId="1">
      <text>
        <r>
          <rPr>
            <b/>
            <sz val="8"/>
            <color indexed="81"/>
            <rFont val="Tahoma"/>
            <family val="2"/>
          </rPr>
          <t>31/08/12</t>
        </r>
        <r>
          <rPr>
            <sz val="8"/>
            <color indexed="81"/>
            <rFont val="Tahoma"/>
            <family val="2"/>
          </rPr>
          <t xml:space="preserve">
</t>
        </r>
      </text>
    </comment>
    <comment ref="E32" authorId="0">
      <text>
        <r>
          <rPr>
            <b/>
            <sz val="8"/>
            <color indexed="81"/>
            <rFont val="Tahoma"/>
            <family val="2"/>
          </rPr>
          <t>DEPOSITO AL ITC 29/03/12</t>
        </r>
      </text>
    </comment>
    <comment ref="G32" authorId="0">
      <text>
        <r>
          <rPr>
            <b/>
            <sz val="8"/>
            <color indexed="81"/>
            <rFont val="Tahoma"/>
            <family val="2"/>
          </rPr>
          <t>transferencia 4/05/12. FALTAN RECARGOS $310.00</t>
        </r>
        <r>
          <rPr>
            <sz val="8"/>
            <color indexed="81"/>
            <rFont val="Tahoma"/>
            <family val="2"/>
          </rPr>
          <t xml:space="preserve">
</t>
        </r>
      </text>
    </comment>
    <comment ref="I32" authorId="0">
      <text>
        <r>
          <rPr>
            <b/>
            <sz val="8"/>
            <color indexed="81"/>
            <rFont val="Tahoma"/>
            <family val="2"/>
          </rPr>
          <t>transferencia 4/05/12</t>
        </r>
        <r>
          <rPr>
            <sz val="8"/>
            <color indexed="81"/>
            <rFont val="Tahoma"/>
            <family val="2"/>
          </rPr>
          <t xml:space="preserve">
</t>
        </r>
      </text>
    </comment>
    <comment ref="K32" authorId="1">
      <text>
        <r>
          <rPr>
            <b/>
            <sz val="8"/>
            <color indexed="81"/>
            <rFont val="Tahoma"/>
            <family val="2"/>
          </rPr>
          <t>TRANSFER 14/06/12</t>
        </r>
      </text>
    </comment>
    <comment ref="M32" authorId="1">
      <text>
        <r>
          <rPr>
            <b/>
            <sz val="8"/>
            <color indexed="81"/>
            <rFont val="Tahoma"/>
            <family val="2"/>
          </rPr>
          <t>29/06/12</t>
        </r>
      </text>
    </comment>
    <comment ref="O32" authorId="1">
      <text>
        <r>
          <rPr>
            <b/>
            <sz val="8"/>
            <color indexed="81"/>
            <rFont val="Tahoma"/>
            <family val="2"/>
          </rPr>
          <t>TRANSFER 09/08/12</t>
        </r>
        <r>
          <rPr>
            <sz val="8"/>
            <color indexed="81"/>
            <rFont val="Tahoma"/>
            <family val="2"/>
          </rPr>
          <t xml:space="preserve">
</t>
        </r>
      </text>
    </comment>
    <comment ref="Q32" authorId="1">
      <text>
        <r>
          <rPr>
            <b/>
            <sz val="8"/>
            <color indexed="81"/>
            <rFont val="Tahoma"/>
            <family val="2"/>
          </rPr>
          <t>10/09/12</t>
        </r>
        <r>
          <rPr>
            <sz val="8"/>
            <color indexed="81"/>
            <rFont val="Tahoma"/>
            <family val="2"/>
          </rPr>
          <t xml:space="preserve">
</t>
        </r>
      </text>
    </comment>
    <comment ref="T32" authorId="1">
      <text>
        <r>
          <rPr>
            <b/>
            <sz val="8"/>
            <color indexed="81"/>
            <rFont val="Tahoma"/>
            <family val="2"/>
          </rPr>
          <t>05/10/12</t>
        </r>
        <r>
          <rPr>
            <sz val="8"/>
            <color indexed="81"/>
            <rFont val="Tahoma"/>
            <family val="2"/>
          </rPr>
          <t xml:space="preserve">
</t>
        </r>
      </text>
    </comment>
    <comment ref="V32" authorId="1">
      <text>
        <r>
          <rPr>
            <b/>
            <sz val="8"/>
            <color indexed="81"/>
            <rFont val="Tahoma"/>
            <family val="2"/>
          </rPr>
          <t>05/11/13</t>
        </r>
        <r>
          <rPr>
            <sz val="8"/>
            <color indexed="81"/>
            <rFont val="Tahoma"/>
            <family val="2"/>
          </rPr>
          <t xml:space="preserve">
</t>
        </r>
      </text>
    </comment>
    <comment ref="X32" authorId="1">
      <text>
        <r>
          <rPr>
            <b/>
            <sz val="8"/>
            <color indexed="81"/>
            <rFont val="Tahoma"/>
            <family val="2"/>
          </rPr>
          <t>06/12/12</t>
        </r>
        <r>
          <rPr>
            <sz val="8"/>
            <color indexed="81"/>
            <rFont val="Tahoma"/>
            <family val="2"/>
          </rPr>
          <t xml:space="preserve">
</t>
        </r>
      </text>
    </comment>
    <comment ref="Z32" authorId="1">
      <text>
        <r>
          <rPr>
            <b/>
            <sz val="8"/>
            <color indexed="81"/>
            <rFont val="Tahoma"/>
            <family val="2"/>
          </rPr>
          <t>TRANSFER 10/01/13</t>
        </r>
        <r>
          <rPr>
            <sz val="8"/>
            <color indexed="81"/>
            <rFont val="Tahoma"/>
            <family val="2"/>
          </rPr>
          <t xml:space="preserve">
</t>
        </r>
      </text>
    </comment>
    <comment ref="AD32" authorId="1">
      <text>
        <r>
          <rPr>
            <b/>
            <sz val="8"/>
            <color indexed="81"/>
            <rFont val="Tahoma"/>
            <family val="2"/>
          </rPr>
          <t>04/03/13</t>
        </r>
        <r>
          <rPr>
            <sz val="8"/>
            <color indexed="81"/>
            <rFont val="Tahoma"/>
            <family val="2"/>
          </rPr>
          <t xml:space="preserve">
</t>
        </r>
      </text>
    </comment>
    <comment ref="AF32" authorId="1">
      <text>
        <r>
          <rPr>
            <b/>
            <sz val="9"/>
            <color indexed="81"/>
            <rFont val="Tahoma"/>
            <family val="2"/>
          </rPr>
          <t>contabilidad:</t>
        </r>
        <r>
          <rPr>
            <sz val="9"/>
            <color indexed="81"/>
            <rFont val="Tahoma"/>
            <family val="2"/>
          </rPr>
          <t xml:space="preserve">
15/04/2013</t>
        </r>
      </text>
    </comment>
    <comment ref="AH32" authorId="1">
      <text>
        <r>
          <rPr>
            <b/>
            <sz val="9"/>
            <color indexed="81"/>
            <rFont val="Tahoma"/>
            <family val="2"/>
          </rPr>
          <t>contabilidad:</t>
        </r>
        <r>
          <rPr>
            <sz val="9"/>
            <color indexed="81"/>
            <rFont val="Tahoma"/>
            <family val="2"/>
          </rPr>
          <t xml:space="preserve">
06/05
</t>
        </r>
      </text>
    </comment>
    <comment ref="AJ32" authorId="1">
      <text>
        <r>
          <rPr>
            <b/>
            <sz val="9"/>
            <color indexed="81"/>
            <rFont val="Tahoma"/>
            <family val="2"/>
          </rPr>
          <t>contabilidad:</t>
        </r>
        <r>
          <rPr>
            <sz val="9"/>
            <color indexed="81"/>
            <rFont val="Tahoma"/>
            <family val="2"/>
          </rPr>
          <t xml:space="preserve">
05/06</t>
        </r>
      </text>
    </comment>
    <comment ref="AL32" authorId="1">
      <text>
        <r>
          <rPr>
            <b/>
            <sz val="9"/>
            <color indexed="81"/>
            <rFont val="Tahoma"/>
            <family val="2"/>
          </rPr>
          <t>contabilidad:</t>
        </r>
        <r>
          <rPr>
            <sz val="9"/>
            <color indexed="81"/>
            <rFont val="Tahoma"/>
            <family val="2"/>
          </rPr>
          <t xml:space="preserve">
05/07/2013</t>
        </r>
      </text>
    </comment>
    <comment ref="A33" authorId="0">
      <text>
        <r>
          <rPr>
            <b/>
            <sz val="8"/>
            <color indexed="81"/>
            <rFont val="Tahoma"/>
            <family val="2"/>
          </rPr>
          <t>SE INTEGRA EN LA 2DA MATERIA</t>
        </r>
        <r>
          <rPr>
            <sz val="8"/>
            <color indexed="81"/>
            <rFont val="Tahoma"/>
            <family val="2"/>
          </rPr>
          <t xml:space="preserve">
</t>
        </r>
      </text>
    </comment>
    <comment ref="K33" authorId="1">
      <text>
        <r>
          <rPr>
            <b/>
            <sz val="8"/>
            <color indexed="81"/>
            <rFont val="Tahoma"/>
            <family val="2"/>
          </rPr>
          <t>22/10/12</t>
        </r>
        <r>
          <rPr>
            <sz val="8"/>
            <color indexed="81"/>
            <rFont val="Tahoma"/>
            <family val="2"/>
          </rPr>
          <t xml:space="preserve">
</t>
        </r>
      </text>
    </comment>
    <comment ref="M33" authorId="1">
      <text>
        <r>
          <rPr>
            <b/>
            <sz val="8"/>
            <color indexed="81"/>
            <rFont val="Tahoma"/>
            <family val="2"/>
          </rPr>
          <t>22/10/12 TIENE 1,600 A FAVOR PARA LA SIGUIENTE MENSUALIDAD</t>
        </r>
        <r>
          <rPr>
            <sz val="8"/>
            <color indexed="81"/>
            <rFont val="Tahoma"/>
            <family val="2"/>
          </rPr>
          <t xml:space="preserve">
</t>
        </r>
      </text>
    </comment>
    <comment ref="O33" authorId="1">
      <text>
        <r>
          <rPr>
            <b/>
            <sz val="8"/>
            <color indexed="81"/>
            <rFont val="Tahoma"/>
            <family val="2"/>
          </rPr>
          <t>PAGO 4500 EN EFECTIVO Y TENIA UN SALDO A FAVOR DEL PAGO ANTERIOR (8,000)</t>
        </r>
        <r>
          <rPr>
            <sz val="8"/>
            <color indexed="81"/>
            <rFont val="Tahoma"/>
            <family val="2"/>
          </rPr>
          <t xml:space="preserve">
</t>
        </r>
      </text>
    </comment>
    <comment ref="Q33" authorId="1">
      <text>
        <r>
          <rPr>
            <b/>
            <sz val="8"/>
            <color indexed="81"/>
            <rFont val="Tahoma"/>
            <family val="2"/>
          </rPr>
          <t>PAGO 4500 EN EFECTIVO Y TENIA UN SALDO A FAVOR DEL PAGO ANTERIOR (8,000)</t>
        </r>
        <r>
          <rPr>
            <sz val="8"/>
            <color indexed="81"/>
            <rFont val="Tahoma"/>
            <family val="2"/>
          </rPr>
          <t xml:space="preserve">
</t>
        </r>
      </text>
    </comment>
    <comment ref="T33" authorId="1">
      <text>
        <r>
          <rPr>
            <b/>
            <sz val="8"/>
            <color indexed="81"/>
            <rFont val="Tahoma"/>
            <family val="2"/>
          </rPr>
          <t>pago 5,000.00 01/03 cubre los 300 faltantes d la mensualidad anterior y paga octubre y le queda un saldo a favor de 1,500.00</t>
        </r>
        <r>
          <rPr>
            <sz val="8"/>
            <color indexed="81"/>
            <rFont val="Tahoma"/>
            <family val="2"/>
          </rPr>
          <t xml:space="preserve">
</t>
        </r>
      </text>
    </comment>
    <comment ref="V33" authorId="1">
      <text>
        <r>
          <rPr>
            <b/>
            <sz val="8"/>
            <color indexed="81"/>
            <rFont val="Tahoma"/>
            <family val="2"/>
          </rPr>
          <t>11/03/13 paga 4000</t>
        </r>
        <r>
          <rPr>
            <sz val="8"/>
            <color indexed="81"/>
            <rFont val="Tahoma"/>
            <family val="2"/>
          </rPr>
          <t xml:space="preserve">
TENIA 1500 A FAVOR I SE TOMAN 1700 `PARA CUBRIR MENS. DE NOV. I QUEDAN 2,300 A FAVOR PARA DIC.</t>
        </r>
      </text>
    </comment>
    <comment ref="X33" authorId="1">
      <text>
        <r>
          <rPr>
            <b/>
            <sz val="8"/>
            <color indexed="81"/>
            <rFont val="Tahoma"/>
            <family val="2"/>
          </rPr>
          <t xml:space="preserve">19/03/13 </t>
        </r>
        <r>
          <rPr>
            <sz val="8"/>
            <color indexed="81"/>
            <rFont val="Tahoma"/>
            <family val="2"/>
          </rPr>
          <t xml:space="preserve">
PAGA 4000 I TIENE A FAVOR 2,300.00 DEL PAGO ANTERIO X LO Q SE TOMAN 900 PARA ESTA MENSUALIDAD Y QUEDAN 3100 A FAVOR PARA LA MENS D ENERO</t>
        </r>
      </text>
    </comment>
    <comment ref="Z33" authorId="1">
      <text>
        <r>
          <rPr>
            <b/>
            <sz val="8"/>
            <color indexed="81"/>
            <rFont val="Tahoma"/>
            <family val="2"/>
          </rPr>
          <t xml:space="preserve">19/03/13 QUEDARON 3100 A FAVOR EN ESTE PAGO Y DEBE 100 DE ESTE MES
</t>
        </r>
        <r>
          <rPr>
            <sz val="8"/>
            <color indexed="81"/>
            <rFont val="Tahoma"/>
            <family val="2"/>
          </rPr>
          <t xml:space="preserve">
</t>
        </r>
      </text>
    </comment>
    <comment ref="AB33" authorId="1">
      <text>
        <r>
          <rPr>
            <b/>
            <sz val="9"/>
            <color indexed="81"/>
            <rFont val="Tahoma"/>
            <family val="2"/>
          </rPr>
          <t>contabilidad:</t>
        </r>
        <r>
          <rPr>
            <sz val="9"/>
            <color indexed="81"/>
            <rFont val="Tahoma"/>
            <family val="2"/>
          </rPr>
          <t xml:space="preserve">
20/02/2013</t>
        </r>
      </text>
    </comment>
    <comment ref="AD33" authorId="1">
      <text>
        <r>
          <rPr>
            <b/>
            <sz val="9"/>
            <color indexed="81"/>
            <rFont val="Tahoma"/>
            <family val="2"/>
          </rPr>
          <t>contabilidad:</t>
        </r>
        <r>
          <rPr>
            <sz val="9"/>
            <color indexed="81"/>
            <rFont val="Tahoma"/>
            <family val="2"/>
          </rPr>
          <t xml:space="preserve">
04/04/2013</t>
        </r>
      </text>
    </comment>
    <comment ref="AR33" authorId="1">
      <text>
        <r>
          <rPr>
            <b/>
            <sz val="9"/>
            <color indexed="81"/>
            <rFont val="Tahoma"/>
            <family val="2"/>
          </rPr>
          <t>contabilidad:</t>
        </r>
        <r>
          <rPr>
            <sz val="9"/>
            <color indexed="81"/>
            <rFont val="Tahoma"/>
            <family val="2"/>
          </rPr>
          <t xml:space="preserve">
</t>
        </r>
        <r>
          <rPr>
            <sz val="10"/>
            <color indexed="81"/>
            <rFont val="Tahoma"/>
            <family val="2"/>
          </rPr>
          <t>8-OCT-13</t>
        </r>
      </text>
    </comment>
    <comment ref="E34" authorId="0">
      <text>
        <r>
          <rPr>
            <b/>
            <sz val="8"/>
            <color indexed="81"/>
            <rFont val="Tahoma"/>
            <family val="2"/>
          </rPr>
          <t>DEPOSITO AL ITC 03/04/12</t>
        </r>
        <r>
          <rPr>
            <sz val="8"/>
            <color indexed="81"/>
            <rFont val="Tahoma"/>
            <family val="2"/>
          </rPr>
          <t xml:space="preserve">
</t>
        </r>
      </text>
    </comment>
    <comment ref="G34" authorId="0">
      <text>
        <r>
          <rPr>
            <b/>
            <sz val="8"/>
            <color indexed="81"/>
            <rFont val="Tahoma"/>
            <family val="2"/>
          </rPr>
          <t>19/04 Y 20/04</t>
        </r>
        <r>
          <rPr>
            <sz val="8"/>
            <color indexed="81"/>
            <rFont val="Tahoma"/>
            <family val="2"/>
          </rPr>
          <t xml:space="preserve">
</t>
        </r>
      </text>
    </comment>
    <comment ref="I34" authorId="0">
      <text>
        <r>
          <rPr>
            <b/>
            <sz val="8"/>
            <color indexed="81"/>
            <rFont val="Tahoma"/>
            <family val="2"/>
          </rPr>
          <t>25/06/12</t>
        </r>
      </text>
    </comment>
    <comment ref="K34" authorId="0">
      <text>
        <r>
          <rPr>
            <b/>
            <sz val="8"/>
            <color indexed="81"/>
            <rFont val="Tahoma"/>
            <family val="2"/>
          </rPr>
          <t>07/06/12</t>
        </r>
      </text>
    </comment>
    <comment ref="M34" authorId="1">
      <text>
        <r>
          <rPr>
            <b/>
            <sz val="8"/>
            <color indexed="81"/>
            <rFont val="Tahoma"/>
            <family val="2"/>
          </rPr>
          <t>15/08/12</t>
        </r>
        <r>
          <rPr>
            <sz val="8"/>
            <color indexed="81"/>
            <rFont val="Tahoma"/>
            <family val="2"/>
          </rPr>
          <t xml:space="preserve">
</t>
        </r>
      </text>
    </comment>
    <comment ref="O34" authorId="1">
      <text>
        <r>
          <rPr>
            <b/>
            <sz val="8"/>
            <color indexed="81"/>
            <rFont val="Tahoma"/>
            <family val="2"/>
          </rPr>
          <t>05/09/12</t>
        </r>
        <r>
          <rPr>
            <sz val="8"/>
            <color indexed="81"/>
            <rFont val="Tahoma"/>
            <family val="2"/>
          </rPr>
          <t xml:space="preserve">
</t>
        </r>
      </text>
    </comment>
    <comment ref="Q34" authorId="1">
      <text>
        <r>
          <rPr>
            <b/>
            <sz val="8"/>
            <color indexed="81"/>
            <rFont val="Tahoma"/>
            <family val="2"/>
          </rPr>
          <t xml:space="preserve">28/09
</t>
        </r>
        <r>
          <rPr>
            <sz val="8"/>
            <color indexed="81"/>
            <rFont val="Tahoma"/>
            <family val="2"/>
          </rPr>
          <t xml:space="preserve">
</t>
        </r>
      </text>
    </comment>
    <comment ref="T34" authorId="1">
      <text>
        <r>
          <rPr>
            <b/>
            <sz val="8"/>
            <color indexed="81"/>
            <rFont val="Tahoma"/>
            <family val="2"/>
          </rPr>
          <t>18/02/13</t>
        </r>
        <r>
          <rPr>
            <sz val="8"/>
            <color indexed="81"/>
            <rFont val="Tahoma"/>
            <family val="2"/>
          </rPr>
          <t xml:space="preserve">
</t>
        </r>
      </text>
    </comment>
    <comment ref="V34" authorId="1">
      <text>
        <r>
          <rPr>
            <b/>
            <sz val="8"/>
            <color indexed="81"/>
            <rFont val="Tahoma"/>
            <family val="2"/>
          </rPr>
          <t>18/02/13</t>
        </r>
        <r>
          <rPr>
            <sz val="8"/>
            <color indexed="81"/>
            <rFont val="Tahoma"/>
            <family val="2"/>
          </rPr>
          <t xml:space="preserve">
</t>
        </r>
      </text>
    </comment>
    <comment ref="X34" authorId="1">
      <text>
        <r>
          <rPr>
            <b/>
            <sz val="8"/>
            <color indexed="81"/>
            <rFont val="Tahoma"/>
            <family val="2"/>
          </rPr>
          <t>19/04/13</t>
        </r>
      </text>
    </comment>
    <comment ref="Z34" authorId="1">
      <text>
        <r>
          <rPr>
            <b/>
            <sz val="8"/>
            <color indexed="81"/>
            <rFont val="Tahoma"/>
            <family val="2"/>
          </rPr>
          <t>19/04/13</t>
        </r>
      </text>
    </comment>
    <comment ref="AB34" authorId="1">
      <text>
        <r>
          <rPr>
            <b/>
            <sz val="8"/>
            <color indexed="81"/>
            <rFont val="Tahoma"/>
            <family val="2"/>
          </rPr>
          <t>19/04/13</t>
        </r>
      </text>
    </comment>
    <comment ref="AD34" authorId="1">
      <text>
        <r>
          <rPr>
            <b/>
            <sz val="8"/>
            <color indexed="81"/>
            <rFont val="Tahoma"/>
            <family val="2"/>
          </rPr>
          <t>19/04/13</t>
        </r>
      </text>
    </comment>
    <comment ref="AF34" authorId="1">
      <text>
        <r>
          <rPr>
            <b/>
            <sz val="9"/>
            <color indexed="81"/>
            <rFont val="Tahoma"/>
            <family val="2"/>
          </rPr>
          <t>29/04/13</t>
        </r>
        <r>
          <rPr>
            <sz val="9"/>
            <color indexed="81"/>
            <rFont val="Tahoma"/>
            <family val="2"/>
          </rPr>
          <t xml:space="preserve">
</t>
        </r>
      </text>
    </comment>
    <comment ref="E35" authorId="0">
      <text>
        <r>
          <rPr>
            <b/>
            <sz val="8"/>
            <color indexed="81"/>
            <rFont val="Tahoma"/>
            <family val="2"/>
          </rPr>
          <t>DEPOSITO AL ITC 23/03/12</t>
        </r>
      </text>
    </comment>
    <comment ref="G35" authorId="1">
      <text>
        <r>
          <rPr>
            <b/>
            <sz val="8"/>
            <color indexed="81"/>
            <rFont val="Tahoma"/>
            <family val="2"/>
          </rPr>
          <t>TRANSFER 09/07/12</t>
        </r>
        <r>
          <rPr>
            <sz val="8"/>
            <color indexed="81"/>
            <rFont val="Tahoma"/>
            <family val="2"/>
          </rPr>
          <t xml:space="preserve">
</t>
        </r>
      </text>
    </comment>
    <comment ref="I35" authorId="0">
      <text>
        <r>
          <rPr>
            <b/>
            <sz val="8"/>
            <color indexed="81"/>
            <rFont val="Tahoma"/>
            <family val="2"/>
          </rPr>
          <t>18/05/12</t>
        </r>
        <r>
          <rPr>
            <sz val="8"/>
            <color indexed="81"/>
            <rFont val="Tahoma"/>
            <family val="2"/>
          </rPr>
          <t xml:space="preserve">
</t>
        </r>
      </text>
    </comment>
    <comment ref="K35" authorId="0">
      <text>
        <r>
          <rPr>
            <b/>
            <sz val="8"/>
            <color indexed="81"/>
            <rFont val="Tahoma"/>
            <family val="2"/>
          </rPr>
          <t>TRANSFE. 05/06/12</t>
        </r>
        <r>
          <rPr>
            <sz val="8"/>
            <color indexed="81"/>
            <rFont val="Tahoma"/>
            <family val="2"/>
          </rPr>
          <t xml:space="preserve">
</t>
        </r>
      </text>
    </comment>
    <comment ref="M35" authorId="1">
      <text>
        <r>
          <rPr>
            <b/>
            <sz val="8"/>
            <color indexed="81"/>
            <rFont val="Tahoma"/>
            <family val="2"/>
          </rPr>
          <t>TRANSFER 09/07/12</t>
        </r>
        <r>
          <rPr>
            <sz val="8"/>
            <color indexed="81"/>
            <rFont val="Tahoma"/>
            <family val="2"/>
          </rPr>
          <t xml:space="preserve">
</t>
        </r>
      </text>
    </comment>
    <comment ref="O35" authorId="1">
      <text>
        <r>
          <rPr>
            <b/>
            <sz val="8"/>
            <color indexed="81"/>
            <rFont val="Tahoma"/>
            <family val="2"/>
          </rPr>
          <t>10/12/12</t>
        </r>
        <r>
          <rPr>
            <sz val="8"/>
            <color indexed="81"/>
            <rFont val="Tahoma"/>
            <family val="2"/>
          </rPr>
          <t xml:space="preserve">
</t>
        </r>
      </text>
    </comment>
    <comment ref="Q35" authorId="1">
      <text>
        <r>
          <rPr>
            <b/>
            <sz val="8"/>
            <color indexed="81"/>
            <rFont val="Tahoma"/>
            <family val="2"/>
          </rPr>
          <t>05/02/13</t>
        </r>
        <r>
          <rPr>
            <sz val="8"/>
            <color indexed="81"/>
            <rFont val="Tahoma"/>
            <family val="2"/>
          </rPr>
          <t xml:space="preserve">
</t>
        </r>
      </text>
    </comment>
    <comment ref="T35" authorId="1">
      <text>
        <r>
          <rPr>
            <b/>
            <sz val="8"/>
            <color indexed="81"/>
            <rFont val="Tahoma"/>
            <family val="2"/>
          </rPr>
          <t>transfer. 28/02/13</t>
        </r>
        <r>
          <rPr>
            <sz val="8"/>
            <color indexed="81"/>
            <rFont val="Tahoma"/>
            <family val="2"/>
          </rPr>
          <t xml:space="preserve">
</t>
        </r>
      </text>
    </comment>
    <comment ref="V35" authorId="1">
      <text>
        <r>
          <rPr>
            <b/>
            <sz val="8"/>
            <color indexed="81"/>
            <rFont val="Tahoma"/>
            <family val="2"/>
          </rPr>
          <t>transfer. 28/02/13</t>
        </r>
        <r>
          <rPr>
            <sz val="8"/>
            <color indexed="81"/>
            <rFont val="Tahoma"/>
            <family val="2"/>
          </rPr>
          <t xml:space="preserve">
</t>
        </r>
      </text>
    </comment>
    <comment ref="AB35" authorId="1">
      <text>
        <r>
          <rPr>
            <b/>
            <sz val="9"/>
            <color indexed="81"/>
            <rFont val="Tahoma"/>
            <family val="2"/>
          </rPr>
          <t>contabilidad:</t>
        </r>
        <r>
          <rPr>
            <sz val="9"/>
            <color indexed="81"/>
            <rFont val="Tahoma"/>
            <family val="2"/>
          </rPr>
          <t xml:space="preserve">
28/02</t>
        </r>
      </text>
    </comment>
    <comment ref="AR35" authorId="1">
      <text>
        <r>
          <rPr>
            <b/>
            <sz val="9"/>
            <color indexed="81"/>
            <rFont val="Tahoma"/>
            <family val="2"/>
          </rPr>
          <t>contabilidad:</t>
        </r>
        <r>
          <rPr>
            <sz val="9"/>
            <color indexed="81"/>
            <rFont val="Tahoma"/>
            <family val="2"/>
          </rPr>
          <t xml:space="preserve">
2-OCT-13   $3,050
14-OCT-13  $5,450</t>
        </r>
      </text>
    </comment>
  </commentList>
</comments>
</file>

<file path=xl/comments4.xml><?xml version="1.0" encoding="utf-8"?>
<comments xmlns="http://schemas.openxmlformats.org/spreadsheetml/2006/main">
  <authors>
    <author>contabilidad</author>
    <author>gteadmin</author>
    <author>CMICLEON-05</author>
    <author>auxcontable</author>
    <author>GteAdmin</author>
  </authors>
  <commentList>
    <comment ref="D4" authorId="0">
      <text>
        <r>
          <rPr>
            <b/>
            <sz val="9"/>
            <color indexed="81"/>
            <rFont val="Tahoma"/>
            <family val="2"/>
          </rPr>
          <t>30/07/2013</t>
        </r>
      </text>
    </comment>
    <comment ref="F5" authorId="0">
      <text>
        <r>
          <rPr>
            <b/>
            <sz val="9"/>
            <color indexed="81"/>
            <rFont val="Tahoma"/>
            <family val="2"/>
          </rPr>
          <t>contabilidad:</t>
        </r>
        <r>
          <rPr>
            <sz val="9"/>
            <color indexed="81"/>
            <rFont val="Tahoma"/>
            <family val="2"/>
          </rPr>
          <t xml:space="preserve">
</t>
        </r>
        <r>
          <rPr>
            <sz val="10"/>
            <color indexed="81"/>
            <rFont val="Tahoma"/>
            <family val="2"/>
          </rPr>
          <t>05-JUNIO-13</t>
        </r>
      </text>
    </comment>
    <comment ref="H5" authorId="0">
      <text>
        <r>
          <rPr>
            <b/>
            <sz val="9"/>
            <color indexed="81"/>
            <rFont val="Tahoma"/>
            <family val="2"/>
          </rPr>
          <t>contabilidad:</t>
        </r>
        <r>
          <rPr>
            <sz val="9"/>
            <color indexed="81"/>
            <rFont val="Tahoma"/>
            <family val="2"/>
          </rPr>
          <t xml:space="preserve">
</t>
        </r>
        <r>
          <rPr>
            <sz val="10"/>
            <color indexed="81"/>
            <rFont val="Tahoma"/>
            <family val="2"/>
          </rPr>
          <t>05-JULIO-13</t>
        </r>
      </text>
    </comment>
    <comment ref="J5" authorId="0">
      <text>
        <r>
          <rPr>
            <b/>
            <sz val="9"/>
            <color indexed="81"/>
            <rFont val="Tahoma"/>
            <family val="2"/>
          </rPr>
          <t>contabilidad:</t>
        </r>
        <r>
          <rPr>
            <sz val="9"/>
            <color indexed="81"/>
            <rFont val="Tahoma"/>
            <family val="2"/>
          </rPr>
          <t xml:space="preserve">
</t>
        </r>
        <r>
          <rPr>
            <sz val="10"/>
            <color indexed="81"/>
            <rFont val="Tahoma"/>
            <family val="2"/>
          </rPr>
          <t>05-AGOST-13</t>
        </r>
      </text>
    </comment>
    <comment ref="L5" authorId="0">
      <text>
        <r>
          <rPr>
            <b/>
            <sz val="9"/>
            <color indexed="81"/>
            <rFont val="Tahoma"/>
            <family val="2"/>
          </rPr>
          <t>contabilidad:</t>
        </r>
        <r>
          <rPr>
            <sz val="9"/>
            <color indexed="81"/>
            <rFont val="Tahoma"/>
            <family val="2"/>
          </rPr>
          <t xml:space="preserve">
</t>
        </r>
        <r>
          <rPr>
            <sz val="10"/>
            <color indexed="81"/>
            <rFont val="Tahoma"/>
            <family val="2"/>
          </rPr>
          <t>05-SEP-13</t>
        </r>
      </text>
    </comment>
    <comment ref="N5"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5" authorId="0">
      <text>
        <r>
          <rPr>
            <b/>
            <sz val="9"/>
            <color indexed="81"/>
            <rFont val="Tahoma"/>
            <family val="2"/>
          </rPr>
          <t>contabilidad:</t>
        </r>
        <r>
          <rPr>
            <sz val="9"/>
            <color indexed="81"/>
            <rFont val="Tahoma"/>
            <family val="2"/>
          </rPr>
          <t xml:space="preserve">
05-NOV-13</t>
        </r>
      </text>
    </comment>
    <comment ref="R5" authorId="0">
      <text>
        <r>
          <rPr>
            <b/>
            <sz val="9"/>
            <color indexed="81"/>
            <rFont val="Tahoma"/>
            <family val="2"/>
          </rPr>
          <t>contabilidad:</t>
        </r>
        <r>
          <rPr>
            <sz val="9"/>
            <color indexed="81"/>
            <rFont val="Tahoma"/>
            <family val="2"/>
          </rPr>
          <t xml:space="preserve">
05-DIC-2013</t>
        </r>
      </text>
    </comment>
    <comment ref="T5" authorId="0">
      <text>
        <r>
          <rPr>
            <b/>
            <sz val="9"/>
            <color indexed="81"/>
            <rFont val="Tahoma"/>
            <family val="2"/>
          </rPr>
          <t>contabilidad:</t>
        </r>
        <r>
          <rPr>
            <sz val="9"/>
            <color indexed="81"/>
            <rFont val="Tahoma"/>
            <family val="2"/>
          </rPr>
          <t xml:space="preserve">
30-DIC-2013</t>
        </r>
      </text>
    </comment>
    <comment ref="V5" authorId="0">
      <text>
        <r>
          <rPr>
            <b/>
            <sz val="9"/>
            <color indexed="81"/>
            <rFont val="Tahoma"/>
            <family val="2"/>
          </rPr>
          <t>contabilidad:</t>
        </r>
        <r>
          <rPr>
            <sz val="9"/>
            <color indexed="81"/>
            <rFont val="Tahoma"/>
            <family val="2"/>
          </rPr>
          <t xml:space="preserve">
04-FEB-2014</t>
        </r>
      </text>
    </comment>
    <comment ref="X5" authorId="0">
      <text>
        <r>
          <rPr>
            <b/>
            <sz val="9"/>
            <color indexed="81"/>
            <rFont val="Tahoma"/>
            <family val="2"/>
          </rPr>
          <t>contabilidad:</t>
        </r>
        <r>
          <rPr>
            <sz val="9"/>
            <color indexed="81"/>
            <rFont val="Tahoma"/>
            <family val="2"/>
          </rPr>
          <t xml:space="preserve">
05-MZO-2014</t>
        </r>
      </text>
    </comment>
    <comment ref="Z5" authorId="0">
      <text>
        <r>
          <rPr>
            <b/>
            <sz val="9"/>
            <color indexed="81"/>
            <rFont val="Tahoma"/>
            <family val="2"/>
          </rPr>
          <t>contabilidad:</t>
        </r>
        <r>
          <rPr>
            <sz val="9"/>
            <color indexed="81"/>
            <rFont val="Tahoma"/>
            <family val="2"/>
          </rPr>
          <t xml:space="preserve">
07-ABRIL-2014</t>
        </r>
      </text>
    </comment>
    <comment ref="AB5" authorId="0">
      <text>
        <r>
          <rPr>
            <b/>
            <sz val="9"/>
            <color indexed="81"/>
            <rFont val="Tahoma"/>
            <family val="2"/>
          </rPr>
          <t>contabilidad:</t>
        </r>
        <r>
          <rPr>
            <sz val="9"/>
            <color indexed="81"/>
            <rFont val="Tahoma"/>
            <family val="2"/>
          </rPr>
          <t xml:space="preserve">
05-MAYO-2014</t>
        </r>
      </text>
    </comment>
    <comment ref="AD5" authorId="1">
      <text>
        <r>
          <rPr>
            <b/>
            <sz val="9"/>
            <color indexed="81"/>
            <rFont val="Tahoma"/>
            <family val="2"/>
          </rPr>
          <t>gteadmin:</t>
        </r>
        <r>
          <rPr>
            <sz val="9"/>
            <color indexed="81"/>
            <rFont val="Tahoma"/>
            <family val="2"/>
          </rPr>
          <t xml:space="preserve">
5 JUN
</t>
        </r>
      </text>
    </comment>
    <comment ref="AF5" authorId="0">
      <text>
        <r>
          <rPr>
            <b/>
            <sz val="9"/>
            <color indexed="81"/>
            <rFont val="Tahoma"/>
            <family val="2"/>
          </rPr>
          <t>contabilidad:</t>
        </r>
        <r>
          <rPr>
            <sz val="9"/>
            <color indexed="81"/>
            <rFont val="Tahoma"/>
            <family val="2"/>
          </rPr>
          <t xml:space="preserve">
4/JULIO/2014</t>
        </r>
      </text>
    </comment>
    <comment ref="AH5" authorId="0">
      <text>
        <r>
          <rPr>
            <b/>
            <sz val="9"/>
            <color indexed="81"/>
            <rFont val="Tahoma"/>
            <family val="2"/>
          </rPr>
          <t>contabilidad:</t>
        </r>
        <r>
          <rPr>
            <sz val="9"/>
            <color indexed="81"/>
            <rFont val="Tahoma"/>
            <family val="2"/>
          </rPr>
          <t xml:space="preserve">
5/AGO/2014</t>
        </r>
      </text>
    </comment>
    <comment ref="AJ5" authorId="0">
      <text>
        <r>
          <rPr>
            <b/>
            <sz val="9"/>
            <color indexed="81"/>
            <rFont val="Tahoma"/>
            <family val="2"/>
          </rPr>
          <t>contabilidad:</t>
        </r>
        <r>
          <rPr>
            <sz val="9"/>
            <color indexed="81"/>
            <rFont val="Tahoma"/>
            <family val="2"/>
          </rPr>
          <t xml:space="preserve">
05-09-2014</t>
        </r>
      </text>
    </comment>
    <comment ref="AL5" authorId="2">
      <text>
        <r>
          <rPr>
            <b/>
            <sz val="9"/>
            <color indexed="81"/>
            <rFont val="Tahoma"/>
            <family val="2"/>
          </rPr>
          <t>CMICLEON-05:</t>
        </r>
        <r>
          <rPr>
            <sz val="9"/>
            <color indexed="81"/>
            <rFont val="Tahoma"/>
            <family val="2"/>
          </rPr>
          <t xml:space="preserve">
15-10-14</t>
        </r>
      </text>
    </comment>
    <comment ref="AN5" authorId="3">
      <text>
        <r>
          <rPr>
            <b/>
            <sz val="9"/>
            <color indexed="81"/>
            <rFont val="Tahoma"/>
            <family val="2"/>
          </rPr>
          <t>auxcontable:</t>
        </r>
        <r>
          <rPr>
            <sz val="9"/>
            <color indexed="81"/>
            <rFont val="Tahoma"/>
            <family val="2"/>
          </rPr>
          <t xml:space="preserve">
05-11-2014</t>
        </r>
      </text>
    </comment>
    <comment ref="F6" authorId="0">
      <text>
        <r>
          <rPr>
            <b/>
            <sz val="9"/>
            <color indexed="81"/>
            <rFont val="Tahoma"/>
            <family val="2"/>
          </rPr>
          <t>contabilidad:</t>
        </r>
        <r>
          <rPr>
            <sz val="9"/>
            <color indexed="81"/>
            <rFont val="Tahoma"/>
            <family val="2"/>
          </rPr>
          <t xml:space="preserve">
</t>
        </r>
        <r>
          <rPr>
            <sz val="10"/>
            <color indexed="81"/>
            <rFont val="Tahoma"/>
            <family val="2"/>
          </rPr>
          <t>05-JUNIO-13</t>
        </r>
      </text>
    </comment>
    <comment ref="H6" authorId="0">
      <text>
        <r>
          <rPr>
            <b/>
            <sz val="9"/>
            <color indexed="81"/>
            <rFont val="Tahoma"/>
            <family val="2"/>
          </rPr>
          <t>contabilidad:</t>
        </r>
        <r>
          <rPr>
            <sz val="9"/>
            <color indexed="81"/>
            <rFont val="Tahoma"/>
            <family val="2"/>
          </rPr>
          <t xml:space="preserve">
05-JULIO-13</t>
        </r>
      </text>
    </comment>
    <comment ref="J6" authorId="0">
      <text>
        <r>
          <rPr>
            <b/>
            <sz val="9"/>
            <color indexed="81"/>
            <rFont val="Tahoma"/>
            <family val="2"/>
          </rPr>
          <t>contabilidad:</t>
        </r>
        <r>
          <rPr>
            <sz val="9"/>
            <color indexed="81"/>
            <rFont val="Tahoma"/>
            <family val="2"/>
          </rPr>
          <t xml:space="preserve">
16-AGOS-13</t>
        </r>
      </text>
    </comment>
    <comment ref="L6" authorId="0">
      <text>
        <r>
          <rPr>
            <b/>
            <sz val="9"/>
            <color indexed="81"/>
            <rFont val="Tahoma"/>
            <family val="2"/>
          </rPr>
          <t>contabilidad:</t>
        </r>
        <r>
          <rPr>
            <sz val="9"/>
            <color indexed="81"/>
            <rFont val="Tahoma"/>
            <family val="2"/>
          </rPr>
          <t xml:space="preserve">
05-SEP-13</t>
        </r>
      </text>
    </comment>
    <comment ref="N6"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6" authorId="0">
      <text>
        <r>
          <rPr>
            <b/>
            <sz val="9"/>
            <color indexed="81"/>
            <rFont val="Tahoma"/>
            <family val="2"/>
          </rPr>
          <t>contabilidad:</t>
        </r>
        <r>
          <rPr>
            <sz val="9"/>
            <color indexed="81"/>
            <rFont val="Tahoma"/>
            <family val="2"/>
          </rPr>
          <t xml:space="preserve">
05-NOV-13</t>
        </r>
      </text>
    </comment>
    <comment ref="R6" authorId="0">
      <text>
        <r>
          <rPr>
            <b/>
            <sz val="9"/>
            <color indexed="81"/>
            <rFont val="Tahoma"/>
            <family val="2"/>
          </rPr>
          <t>contabilidad:</t>
        </r>
        <r>
          <rPr>
            <sz val="9"/>
            <color indexed="81"/>
            <rFont val="Tahoma"/>
            <family val="2"/>
          </rPr>
          <t xml:space="preserve">
16-DIC-13
$3,450 men + 150 rgo fijo</t>
        </r>
      </text>
    </comment>
    <comment ref="T6" authorId="0">
      <text>
        <r>
          <rPr>
            <b/>
            <sz val="9"/>
            <color indexed="81"/>
            <rFont val="Tahoma"/>
            <family val="2"/>
          </rPr>
          <t>contabilidad:</t>
        </r>
        <r>
          <rPr>
            <sz val="9"/>
            <color indexed="81"/>
            <rFont val="Tahoma"/>
            <family val="2"/>
          </rPr>
          <t xml:space="preserve">
30-DIC-2013
$3,450 - 6%</t>
        </r>
      </text>
    </comment>
    <comment ref="V6" authorId="0">
      <text>
        <r>
          <rPr>
            <b/>
            <sz val="9"/>
            <color indexed="81"/>
            <rFont val="Tahoma"/>
            <family val="2"/>
          </rPr>
          <t>contabilidad:</t>
        </r>
        <r>
          <rPr>
            <sz val="9"/>
            <color indexed="81"/>
            <rFont val="Tahoma"/>
            <family val="2"/>
          </rPr>
          <t xml:space="preserve">
05-FEB-2014</t>
        </r>
      </text>
    </comment>
    <comment ref="X6" authorId="0">
      <text>
        <r>
          <rPr>
            <b/>
            <sz val="9"/>
            <color indexed="81"/>
            <rFont val="Tahoma"/>
            <family val="2"/>
          </rPr>
          <t>contabilidad:</t>
        </r>
        <r>
          <rPr>
            <sz val="9"/>
            <color indexed="81"/>
            <rFont val="Tahoma"/>
            <family val="2"/>
          </rPr>
          <t xml:space="preserve">
14-MZO-2014</t>
        </r>
      </text>
    </comment>
    <comment ref="Z6" authorId="0">
      <text>
        <r>
          <rPr>
            <b/>
            <sz val="9"/>
            <color indexed="81"/>
            <rFont val="Tahoma"/>
            <family val="2"/>
          </rPr>
          <t>contabilidad:</t>
        </r>
        <r>
          <rPr>
            <sz val="9"/>
            <color indexed="81"/>
            <rFont val="Tahoma"/>
            <family val="2"/>
          </rPr>
          <t xml:space="preserve">
15-ABRIL-2014</t>
        </r>
      </text>
    </comment>
    <comment ref="AB6" authorId="0">
      <text>
        <r>
          <rPr>
            <b/>
            <sz val="9"/>
            <color indexed="81"/>
            <rFont val="Tahoma"/>
            <family val="2"/>
          </rPr>
          <t>contabilidad:</t>
        </r>
        <r>
          <rPr>
            <sz val="9"/>
            <color indexed="81"/>
            <rFont val="Tahoma"/>
            <family val="2"/>
          </rPr>
          <t xml:space="preserve">
14-MAYO-2014</t>
        </r>
      </text>
    </comment>
    <comment ref="AF6" authorId="1">
      <text>
        <r>
          <rPr>
            <b/>
            <sz val="9"/>
            <color indexed="81"/>
            <rFont val="Tahoma"/>
            <family val="2"/>
          </rPr>
          <t>gteadmin:</t>
        </r>
        <r>
          <rPr>
            <sz val="9"/>
            <color indexed="81"/>
            <rFont val="Tahoma"/>
            <family val="2"/>
          </rPr>
          <t xml:space="preserve">
4/JUL
</t>
        </r>
      </text>
    </comment>
    <comment ref="AH6" authorId="0">
      <text>
        <r>
          <rPr>
            <b/>
            <sz val="9"/>
            <color indexed="81"/>
            <rFont val="Tahoma"/>
            <family val="2"/>
          </rPr>
          <t>contabilidad:</t>
        </r>
        <r>
          <rPr>
            <sz val="9"/>
            <color indexed="81"/>
            <rFont val="Tahoma"/>
            <family val="2"/>
          </rPr>
          <t xml:space="preserve">
05/08/14</t>
        </r>
      </text>
    </comment>
    <comment ref="AJ6" authorId="0">
      <text>
        <r>
          <rPr>
            <b/>
            <sz val="9"/>
            <color indexed="81"/>
            <rFont val="Tahoma"/>
            <family val="2"/>
          </rPr>
          <t>contabilidad:</t>
        </r>
        <r>
          <rPr>
            <sz val="9"/>
            <color indexed="81"/>
            <rFont val="Tahoma"/>
            <family val="2"/>
          </rPr>
          <t xml:space="preserve">
15-09-10</t>
        </r>
      </text>
    </comment>
    <comment ref="AL6" authorId="3">
      <text>
        <r>
          <rPr>
            <b/>
            <sz val="9"/>
            <color indexed="81"/>
            <rFont val="Tahoma"/>
            <family val="2"/>
          </rPr>
          <t>auxcontable:</t>
        </r>
        <r>
          <rPr>
            <sz val="9"/>
            <color indexed="81"/>
            <rFont val="Tahoma"/>
            <family val="2"/>
          </rPr>
          <t xml:space="preserve">
02-10-2014</t>
        </r>
      </text>
    </comment>
    <comment ref="AN6" authorId="3">
      <text>
        <r>
          <rPr>
            <b/>
            <sz val="9"/>
            <color indexed="81"/>
            <rFont val="Tahoma"/>
            <family val="2"/>
          </rPr>
          <t>auxcontable:</t>
        </r>
        <r>
          <rPr>
            <sz val="9"/>
            <color indexed="81"/>
            <rFont val="Tahoma"/>
            <family val="2"/>
          </rPr>
          <t xml:space="preserve">
14-11-2014
</t>
        </r>
      </text>
    </comment>
    <comment ref="C8" authorId="4">
      <text>
        <r>
          <rPr>
            <b/>
            <sz val="9"/>
            <color indexed="81"/>
            <rFont val="Tahoma"/>
            <family val="2"/>
          </rPr>
          <t>GteAdmin:</t>
        </r>
        <r>
          <rPr>
            <sz val="9"/>
            <color indexed="81"/>
            <rFont val="Tahoma"/>
            <family val="2"/>
          </rPr>
          <t xml:space="preserve">
RENTA DE SERBV. DE MAQ. DE SALAMANCA
</t>
        </r>
      </text>
    </comment>
    <comment ref="F8" authorId="0">
      <text>
        <r>
          <rPr>
            <b/>
            <sz val="9"/>
            <color indexed="81"/>
            <rFont val="Tahoma"/>
            <family val="2"/>
          </rPr>
          <t>contabilidad:</t>
        </r>
        <r>
          <rPr>
            <sz val="9"/>
            <color indexed="81"/>
            <rFont val="Tahoma"/>
            <family val="2"/>
          </rPr>
          <t xml:space="preserve">
11-JUNIO-13</t>
        </r>
      </text>
    </comment>
    <comment ref="H8" authorId="0">
      <text>
        <r>
          <rPr>
            <b/>
            <sz val="9"/>
            <color indexed="81"/>
            <rFont val="Tahoma"/>
            <family val="2"/>
          </rPr>
          <t>contabilidad:</t>
        </r>
        <r>
          <rPr>
            <sz val="9"/>
            <color indexed="81"/>
            <rFont val="Tahoma"/>
            <family val="2"/>
          </rPr>
          <t xml:space="preserve">
8-JULIO-13</t>
        </r>
      </text>
    </comment>
    <comment ref="J8" authorId="0">
      <text>
        <r>
          <rPr>
            <b/>
            <sz val="9"/>
            <color indexed="81"/>
            <rFont val="Tahoma"/>
            <family val="2"/>
          </rPr>
          <t>contabilidad:</t>
        </r>
        <r>
          <rPr>
            <sz val="9"/>
            <color indexed="81"/>
            <rFont val="Tahoma"/>
            <family val="2"/>
          </rPr>
          <t xml:space="preserve">
5-AGOSTO-13</t>
        </r>
      </text>
    </comment>
    <comment ref="L8" authorId="0">
      <text>
        <r>
          <rPr>
            <b/>
            <sz val="9"/>
            <color indexed="81"/>
            <rFont val="Tahoma"/>
            <family val="2"/>
          </rPr>
          <t>contabilidad:</t>
        </r>
        <r>
          <rPr>
            <sz val="9"/>
            <color indexed="81"/>
            <rFont val="Tahoma"/>
            <family val="2"/>
          </rPr>
          <t xml:space="preserve">
5-SEP-13</t>
        </r>
      </text>
    </comment>
    <comment ref="N8" authorId="0">
      <text>
        <r>
          <rPr>
            <b/>
            <sz val="9"/>
            <color indexed="81"/>
            <rFont val="Tahoma"/>
            <family val="2"/>
          </rPr>
          <t>contabilidad:</t>
        </r>
        <r>
          <rPr>
            <sz val="9"/>
            <color indexed="81"/>
            <rFont val="Tahoma"/>
            <family val="2"/>
          </rPr>
          <t xml:space="preserve">
8-OCT-13</t>
        </r>
      </text>
    </comment>
    <comment ref="P8" authorId="0">
      <text>
        <r>
          <rPr>
            <b/>
            <sz val="9"/>
            <color indexed="81"/>
            <rFont val="Tahoma"/>
            <family val="2"/>
          </rPr>
          <t>contabilidad:</t>
        </r>
        <r>
          <rPr>
            <sz val="9"/>
            <color indexed="81"/>
            <rFont val="Tahoma"/>
            <family val="2"/>
          </rPr>
          <t xml:space="preserve">
04-NON-13</t>
        </r>
      </text>
    </comment>
    <comment ref="R8" authorId="0">
      <text>
        <r>
          <rPr>
            <b/>
            <sz val="9"/>
            <color indexed="81"/>
            <rFont val="Tahoma"/>
            <family val="2"/>
          </rPr>
          <t>contabilidad:</t>
        </r>
        <r>
          <rPr>
            <sz val="9"/>
            <color indexed="81"/>
            <rFont val="Tahoma"/>
            <family val="2"/>
          </rPr>
          <t xml:space="preserve">
09-DIC-13</t>
        </r>
      </text>
    </comment>
    <comment ref="T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V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X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Z8"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AB8" authorId="0">
      <text>
        <r>
          <rPr>
            <b/>
            <sz val="9"/>
            <color indexed="81"/>
            <rFont val="Tahoma"/>
            <family val="2"/>
          </rPr>
          <t>contabilidad:</t>
        </r>
        <r>
          <rPr>
            <sz val="9"/>
            <color indexed="81"/>
            <rFont val="Tahoma"/>
            <family val="2"/>
          </rPr>
          <t xml:space="preserve">
06-mayo-2014
$6,486.00
$3243 mensualidad de cordoba reyes joaquin alonso
$3243 mensualidad de gutierrez toledo jose francisco</t>
        </r>
      </text>
    </comment>
    <comment ref="AD8" authorId="0">
      <text>
        <r>
          <rPr>
            <b/>
            <sz val="9"/>
            <color indexed="81"/>
            <rFont val="Tahoma"/>
            <family val="2"/>
          </rPr>
          <t>contabilidad:</t>
        </r>
        <r>
          <rPr>
            <sz val="9"/>
            <color indexed="81"/>
            <rFont val="Tahoma"/>
            <family val="2"/>
          </rPr>
          <t xml:space="preserve">
4-JUNIO-2014</t>
        </r>
      </text>
    </comment>
    <comment ref="AF8" authorId="1">
      <text>
        <r>
          <rPr>
            <b/>
            <sz val="9"/>
            <color indexed="81"/>
            <rFont val="Tahoma"/>
            <family val="2"/>
          </rPr>
          <t>gteadmin:</t>
        </r>
        <r>
          <rPr>
            <sz val="9"/>
            <color indexed="81"/>
            <rFont val="Tahoma"/>
            <family val="2"/>
          </rPr>
          <t xml:space="preserve">
9/JUL
</t>
        </r>
      </text>
    </comment>
    <comment ref="AH8" authorId="0">
      <text>
        <r>
          <rPr>
            <b/>
            <sz val="9"/>
            <color indexed="81"/>
            <rFont val="Tahoma"/>
            <family val="2"/>
          </rPr>
          <t>contabilidad:</t>
        </r>
        <r>
          <rPr>
            <sz val="9"/>
            <color indexed="81"/>
            <rFont val="Tahoma"/>
            <family val="2"/>
          </rPr>
          <t xml:space="preserve">
11/08/14 3450
</t>
        </r>
      </text>
    </comment>
    <comment ref="AJ8" authorId="0">
      <text>
        <r>
          <rPr>
            <b/>
            <sz val="9"/>
            <color indexed="81"/>
            <rFont val="Tahoma"/>
            <family val="2"/>
          </rPr>
          <t>contabilidad:</t>
        </r>
        <r>
          <rPr>
            <sz val="9"/>
            <color indexed="81"/>
            <rFont val="Tahoma"/>
            <family val="2"/>
          </rPr>
          <t xml:space="preserve">
08-09-2014 6,900 RENTA Y SERVICIO DE MAQUINARIA.
ESTE PAGO NO APERECE EN EL ESTADO DE CUENTA ITC.
</t>
        </r>
      </text>
    </comment>
    <comment ref="AL8" authorId="0">
      <text>
        <r>
          <rPr>
            <b/>
            <sz val="9"/>
            <color indexed="81"/>
            <rFont val="Tahoma"/>
            <family val="2"/>
          </rPr>
          <t>contabilidad:</t>
        </r>
        <r>
          <rPr>
            <sz val="9"/>
            <color indexed="81"/>
            <rFont val="Tahoma"/>
            <family val="2"/>
          </rPr>
          <t xml:space="preserve">
03-10-2014 PAGAN 6,486 3,243 DE CORDOBA REYES Y 3,243 DE GUTIERREZ TOLEDO.</t>
        </r>
      </text>
    </comment>
    <comment ref="AN8" authorId="3">
      <text>
        <r>
          <rPr>
            <b/>
            <sz val="9"/>
            <color indexed="81"/>
            <rFont val="Tahoma"/>
            <family val="2"/>
          </rPr>
          <t>auxcontable:</t>
        </r>
        <r>
          <rPr>
            <sz val="9"/>
            <color indexed="81"/>
            <rFont val="Tahoma"/>
            <family val="2"/>
          </rPr>
          <t xml:space="preserve">
05-11-2014 PAGA 6,486 DE CORDOVA REYES 3,243 Y GUTIERREZ TOLEDO 3,243</t>
        </r>
      </text>
    </comment>
    <comment ref="D9" authorId="0">
      <text>
        <r>
          <rPr>
            <b/>
            <sz val="9"/>
            <color indexed="81"/>
            <rFont val="Tahoma"/>
            <family val="2"/>
          </rPr>
          <t>contabilidad:</t>
        </r>
        <r>
          <rPr>
            <sz val="9"/>
            <color indexed="81"/>
            <rFont val="Tahoma"/>
            <family val="2"/>
          </rPr>
          <t xml:space="preserve">
14/058/2013</t>
        </r>
      </text>
    </comment>
    <comment ref="F9" authorId="0">
      <text>
        <r>
          <rPr>
            <b/>
            <sz val="9"/>
            <color indexed="81"/>
            <rFont val="Tahoma"/>
            <family val="2"/>
          </rPr>
          <t>contabilidad:</t>
        </r>
        <r>
          <rPr>
            <sz val="9"/>
            <color indexed="81"/>
            <rFont val="Tahoma"/>
            <family val="2"/>
          </rPr>
          <t xml:space="preserve">
18/07/2013</t>
        </r>
      </text>
    </comment>
    <comment ref="H9" authorId="0">
      <text>
        <r>
          <rPr>
            <b/>
            <sz val="9"/>
            <color indexed="81"/>
            <rFont val="Tahoma"/>
            <family val="2"/>
          </rPr>
          <t>contabilidad:</t>
        </r>
        <r>
          <rPr>
            <sz val="9"/>
            <color indexed="81"/>
            <rFont val="Tahoma"/>
            <family val="2"/>
          </rPr>
          <t xml:space="preserve">
12-JULIO-13</t>
        </r>
      </text>
    </comment>
    <comment ref="J9" authorId="0">
      <text>
        <r>
          <rPr>
            <b/>
            <sz val="9"/>
            <color indexed="81"/>
            <rFont val="Tahoma"/>
            <family val="2"/>
          </rPr>
          <t>contabilidad:</t>
        </r>
        <r>
          <rPr>
            <sz val="9"/>
            <color indexed="81"/>
            <rFont val="Tahoma"/>
            <family val="2"/>
          </rPr>
          <t xml:space="preserve">
13-AGOST-13</t>
        </r>
      </text>
    </comment>
    <comment ref="L9" authorId="0">
      <text>
        <r>
          <rPr>
            <b/>
            <sz val="9"/>
            <color indexed="81"/>
            <rFont val="Tahoma"/>
            <family val="2"/>
          </rPr>
          <t>contabilidad:</t>
        </r>
        <r>
          <rPr>
            <sz val="9"/>
            <color indexed="81"/>
            <rFont val="Tahoma"/>
            <family val="2"/>
          </rPr>
          <t xml:space="preserve">
17-SEP-13</t>
        </r>
      </text>
    </comment>
    <comment ref="N9" authorId="0">
      <text>
        <r>
          <rPr>
            <b/>
            <sz val="9"/>
            <color indexed="81"/>
            <rFont val="Tahoma"/>
            <family val="2"/>
          </rPr>
          <t>contabilidad:</t>
        </r>
        <r>
          <rPr>
            <sz val="9"/>
            <color indexed="81"/>
            <rFont val="Tahoma"/>
            <family val="2"/>
          </rPr>
          <t xml:space="preserve">
18-OCT-2013</t>
        </r>
      </text>
    </comment>
    <comment ref="P9" authorId="0">
      <text>
        <r>
          <rPr>
            <b/>
            <sz val="9"/>
            <color indexed="81"/>
            <rFont val="Tahoma"/>
            <family val="2"/>
          </rPr>
          <t>contabilidad:</t>
        </r>
        <r>
          <rPr>
            <sz val="9"/>
            <color indexed="81"/>
            <rFont val="Tahoma"/>
            <family val="2"/>
          </rPr>
          <t xml:space="preserve">
3-ENE-14</t>
        </r>
      </text>
    </comment>
    <comment ref="R9" authorId="0">
      <text>
        <r>
          <rPr>
            <b/>
            <sz val="9"/>
            <color indexed="81"/>
            <rFont val="Tahoma"/>
            <family val="2"/>
          </rPr>
          <t>contabilidad:</t>
        </r>
        <r>
          <rPr>
            <sz val="9"/>
            <color indexed="81"/>
            <rFont val="Tahoma"/>
            <family val="2"/>
          </rPr>
          <t xml:space="preserve">
3-ENE-14</t>
        </r>
      </text>
    </comment>
    <comment ref="T9" authorId="0">
      <text>
        <r>
          <rPr>
            <b/>
            <sz val="9"/>
            <color indexed="81"/>
            <rFont val="Tahoma"/>
            <family val="2"/>
          </rPr>
          <t>contabilidad:</t>
        </r>
        <r>
          <rPr>
            <sz val="9"/>
            <color indexed="81"/>
            <rFont val="Tahoma"/>
            <family val="2"/>
          </rPr>
          <t xml:space="preserve">
24-MZO-2014</t>
        </r>
      </text>
    </comment>
    <comment ref="V9" authorId="0">
      <text>
        <r>
          <rPr>
            <b/>
            <sz val="9"/>
            <color indexed="81"/>
            <rFont val="Tahoma"/>
            <family val="2"/>
          </rPr>
          <t>contabilidad:</t>
        </r>
        <r>
          <rPr>
            <sz val="9"/>
            <color indexed="81"/>
            <rFont val="Tahoma"/>
            <family val="2"/>
          </rPr>
          <t xml:space="preserve">
30-abril-2014</t>
        </r>
      </text>
    </comment>
    <comment ref="X9" authorId="0">
      <text>
        <r>
          <rPr>
            <b/>
            <sz val="9"/>
            <color indexed="81"/>
            <rFont val="Tahoma"/>
            <family val="2"/>
          </rPr>
          <t>contabilidad:</t>
        </r>
        <r>
          <rPr>
            <sz val="9"/>
            <color indexed="81"/>
            <rFont val="Tahoma"/>
            <family val="2"/>
          </rPr>
          <t xml:space="preserve">
09-junio-2014</t>
        </r>
      </text>
    </comment>
    <comment ref="Z9" authorId="1">
      <text>
        <r>
          <rPr>
            <b/>
            <sz val="9"/>
            <color indexed="81"/>
            <rFont val="Tahoma"/>
            <family val="2"/>
          </rPr>
          <t>gteadmin:</t>
        </r>
        <r>
          <rPr>
            <sz val="9"/>
            <color indexed="81"/>
            <rFont val="Tahoma"/>
            <family val="2"/>
          </rPr>
          <t xml:space="preserve">
3 JUL
</t>
        </r>
      </text>
    </comment>
    <comment ref="AB9" authorId="1">
      <text>
        <r>
          <rPr>
            <b/>
            <sz val="9"/>
            <color indexed="81"/>
            <rFont val="Tahoma"/>
            <family val="2"/>
          </rPr>
          <t>gteadmin:</t>
        </r>
        <r>
          <rPr>
            <sz val="9"/>
            <color indexed="81"/>
            <rFont val="Tahoma"/>
            <family val="2"/>
          </rPr>
          <t xml:space="preserve">
3 JUL
</t>
        </r>
      </text>
    </comment>
    <comment ref="AD9" authorId="1">
      <text>
        <r>
          <rPr>
            <b/>
            <sz val="9"/>
            <color indexed="81"/>
            <rFont val="Tahoma"/>
            <family val="2"/>
          </rPr>
          <t>gteadmin:</t>
        </r>
        <r>
          <rPr>
            <sz val="9"/>
            <color indexed="81"/>
            <rFont val="Tahoma"/>
            <family val="2"/>
          </rPr>
          <t xml:space="preserve">
PAGA 6900 MENS.JUNIO Y JULIO. JUN 3772.50(3450 MENS.+150 CARGO FIJO+172.50 INT.MORATORIOS)</t>
        </r>
      </text>
    </comment>
    <comment ref="AF9" authorId="1">
      <text>
        <r>
          <rPr>
            <b/>
            <sz val="9"/>
            <color indexed="81"/>
            <rFont val="Tahoma"/>
            <family val="2"/>
          </rPr>
          <t>gteadmin:</t>
        </r>
        <r>
          <rPr>
            <sz val="9"/>
            <color indexed="81"/>
            <rFont val="Tahoma"/>
            <family val="2"/>
          </rPr>
          <t xml:space="preserve">
PAGA 6900 MENS.JUNIO Y JULIO. JUN 3772.50(3450 MENS.+150 CARGO FIJO+172.50 INT.MORATORIOS)
</t>
        </r>
      </text>
    </comment>
    <comment ref="AH9" authorId="3">
      <text>
        <r>
          <rPr>
            <b/>
            <sz val="9"/>
            <color indexed="81"/>
            <rFont val="Tahoma"/>
            <family val="2"/>
          </rPr>
          <t>auxcontable:</t>
        </r>
        <r>
          <rPr>
            <sz val="9"/>
            <color indexed="81"/>
            <rFont val="Tahoma"/>
            <family val="2"/>
          </rPr>
          <t xml:space="preserve">
28-10-2014</t>
        </r>
      </text>
    </comment>
    <comment ref="AJ9" authorId="3">
      <text>
        <r>
          <rPr>
            <b/>
            <sz val="9"/>
            <color indexed="81"/>
            <rFont val="Tahoma"/>
            <family val="2"/>
          </rPr>
          <t>auxcontable:</t>
        </r>
        <r>
          <rPr>
            <sz val="9"/>
            <color indexed="81"/>
            <rFont val="Tahoma"/>
            <family val="2"/>
          </rPr>
          <t xml:space="preserve">
18-11-2014
</t>
        </r>
      </text>
    </comment>
    <comment ref="D10" authorId="0">
      <text>
        <r>
          <rPr>
            <b/>
            <sz val="9"/>
            <color indexed="81"/>
            <rFont val="Tahoma"/>
            <family val="2"/>
          </rPr>
          <t>contabilidad:</t>
        </r>
        <r>
          <rPr>
            <sz val="9"/>
            <color indexed="81"/>
            <rFont val="Tahoma"/>
            <family val="2"/>
          </rPr>
          <t xml:space="preserve">
20-MAYO-13</t>
        </r>
      </text>
    </comment>
    <comment ref="F10" authorId="0">
      <text>
        <r>
          <rPr>
            <b/>
            <sz val="9"/>
            <color indexed="81"/>
            <rFont val="Tahoma"/>
            <family val="2"/>
          </rPr>
          <t>08/07/2013</t>
        </r>
      </text>
    </comment>
    <comment ref="H10" authorId="0">
      <text>
        <r>
          <rPr>
            <b/>
            <sz val="9"/>
            <color indexed="81"/>
            <rFont val="Tahoma"/>
            <family val="2"/>
          </rPr>
          <t>contabilidad:</t>
        </r>
        <r>
          <rPr>
            <sz val="9"/>
            <color indexed="81"/>
            <rFont val="Tahoma"/>
            <family val="2"/>
          </rPr>
          <t xml:space="preserve">
31-JULIO-13</t>
        </r>
      </text>
    </comment>
    <comment ref="J10" authorId="0">
      <text>
        <r>
          <rPr>
            <b/>
            <sz val="9"/>
            <color indexed="81"/>
            <rFont val="Tahoma"/>
            <family val="2"/>
          </rPr>
          <t>contabilidad:</t>
        </r>
        <r>
          <rPr>
            <sz val="9"/>
            <color indexed="81"/>
            <rFont val="Tahoma"/>
            <family val="2"/>
          </rPr>
          <t xml:space="preserve">
06-AGOST-13</t>
        </r>
      </text>
    </comment>
    <comment ref="L10" authorId="0">
      <text>
        <r>
          <rPr>
            <b/>
            <sz val="9"/>
            <color indexed="81"/>
            <rFont val="Tahoma"/>
            <family val="2"/>
          </rPr>
          <t>contabilidad:</t>
        </r>
        <r>
          <rPr>
            <sz val="9"/>
            <color indexed="81"/>
            <rFont val="Tahoma"/>
            <family val="2"/>
          </rPr>
          <t xml:space="preserve">
05-SEP-13</t>
        </r>
      </text>
    </comment>
    <comment ref="N10" authorId="0">
      <text>
        <r>
          <rPr>
            <b/>
            <sz val="9"/>
            <color indexed="81"/>
            <rFont val="Tahoma"/>
            <family val="2"/>
          </rPr>
          <t>contabilidad:</t>
        </r>
        <r>
          <rPr>
            <sz val="9"/>
            <color indexed="81"/>
            <rFont val="Tahoma"/>
            <family val="2"/>
          </rPr>
          <t xml:space="preserve">
X dia efectivo (Adriana) y se deposito hasta 21/ENE/2014</t>
        </r>
      </text>
    </comment>
    <comment ref="P10" authorId="0">
      <text>
        <r>
          <rPr>
            <b/>
            <sz val="9"/>
            <color indexed="81"/>
            <rFont val="Tahoma"/>
            <family val="2"/>
          </rPr>
          <t>contabilidad:</t>
        </r>
        <r>
          <rPr>
            <sz val="9"/>
            <color indexed="81"/>
            <rFont val="Tahoma"/>
            <family val="2"/>
          </rPr>
          <t xml:space="preserve">
05-NOV-13</t>
        </r>
      </text>
    </comment>
    <comment ref="R10" authorId="0">
      <text>
        <r>
          <rPr>
            <b/>
            <sz val="9"/>
            <color indexed="81"/>
            <rFont val="Tahoma"/>
            <family val="2"/>
          </rPr>
          <t>contabilidad:</t>
        </r>
        <r>
          <rPr>
            <sz val="9"/>
            <color indexed="81"/>
            <rFont val="Tahoma"/>
            <family val="2"/>
          </rPr>
          <t xml:space="preserve">
05-dic-13
$3,450 - 6%</t>
        </r>
      </text>
    </comment>
    <comment ref="T10" authorId="0">
      <text>
        <r>
          <rPr>
            <b/>
            <sz val="9"/>
            <color indexed="81"/>
            <rFont val="Tahoma"/>
            <family val="2"/>
          </rPr>
          <t>contabilidad:</t>
        </r>
        <r>
          <rPr>
            <sz val="9"/>
            <color indexed="81"/>
            <rFont val="Tahoma"/>
            <family val="2"/>
          </rPr>
          <t xml:space="preserve">
29-ENE-2014</t>
        </r>
      </text>
    </comment>
    <comment ref="V10" authorId="0">
      <text>
        <r>
          <rPr>
            <b/>
            <sz val="9"/>
            <color indexed="81"/>
            <rFont val="Tahoma"/>
            <family val="2"/>
          </rPr>
          <t>contabilidad:</t>
        </r>
        <r>
          <rPr>
            <sz val="9"/>
            <color indexed="81"/>
            <rFont val="Tahoma"/>
            <family val="2"/>
          </rPr>
          <t xml:space="preserve">
28-FEB-2014
</t>
        </r>
      </text>
    </comment>
    <comment ref="X10" authorId="0">
      <text>
        <r>
          <rPr>
            <b/>
            <sz val="9"/>
            <color indexed="81"/>
            <rFont val="Tahoma"/>
            <family val="2"/>
          </rPr>
          <t>contabilidad:</t>
        </r>
        <r>
          <rPr>
            <sz val="9"/>
            <color indexed="81"/>
            <rFont val="Tahoma"/>
            <family val="2"/>
          </rPr>
          <t xml:space="preserve">
EFEC 28/MZO
DEPOSITADO 02/ABRIL</t>
        </r>
      </text>
    </comment>
    <comment ref="Z10" authorId="0">
      <text>
        <r>
          <rPr>
            <b/>
            <sz val="9"/>
            <color indexed="81"/>
            <rFont val="Tahoma"/>
            <family val="2"/>
          </rPr>
          <t>contabilidad:</t>
        </r>
        <r>
          <rPr>
            <sz val="9"/>
            <color indexed="81"/>
            <rFont val="Tahoma"/>
            <family val="2"/>
          </rPr>
          <t xml:space="preserve">
5-ABRIL-2014</t>
        </r>
      </text>
    </comment>
    <comment ref="AB10" authorId="0">
      <text>
        <r>
          <rPr>
            <b/>
            <sz val="9"/>
            <color indexed="81"/>
            <rFont val="Tahoma"/>
            <family val="2"/>
          </rPr>
          <t>contabilidad:</t>
        </r>
        <r>
          <rPr>
            <sz val="9"/>
            <color indexed="81"/>
            <rFont val="Tahoma"/>
            <family val="2"/>
          </rPr>
          <t xml:space="preserve">
05-MAYO-2014</t>
        </r>
      </text>
    </comment>
    <comment ref="AF10" authorId="1">
      <text>
        <r>
          <rPr>
            <b/>
            <sz val="9"/>
            <color indexed="81"/>
            <rFont val="Tahoma"/>
            <family val="2"/>
          </rPr>
          <t>gteadmin:</t>
        </r>
        <r>
          <rPr>
            <sz val="9"/>
            <color indexed="81"/>
            <rFont val="Tahoma"/>
            <family val="2"/>
          </rPr>
          <t xml:space="preserve">
21 JUL
</t>
        </r>
      </text>
    </comment>
    <comment ref="AG10" authorId="0">
      <text>
        <r>
          <rPr>
            <b/>
            <sz val="9"/>
            <color indexed="81"/>
            <rFont val="Tahoma"/>
            <family val="2"/>
          </rPr>
          <t>contabilidad:</t>
        </r>
        <r>
          <rPr>
            <sz val="9"/>
            <color indexed="81"/>
            <rFont val="Tahoma"/>
            <family val="2"/>
          </rPr>
          <t xml:space="preserve">
23/07/14 VERIFICAR</t>
        </r>
      </text>
    </comment>
    <comment ref="AH10" authorId="0">
      <text>
        <r>
          <rPr>
            <b/>
            <sz val="9"/>
            <color indexed="81"/>
            <rFont val="Tahoma"/>
            <family val="2"/>
          </rPr>
          <t>contabilidad:</t>
        </r>
        <r>
          <rPr>
            <sz val="9"/>
            <color indexed="81"/>
            <rFont val="Tahoma"/>
            <family val="2"/>
          </rPr>
          <t xml:space="preserve">
28-10-2014
3,450 mens+150car+345inte mora. 3,945
</t>
        </r>
      </text>
    </comment>
    <comment ref="AJ10" authorId="0">
      <text>
        <r>
          <rPr>
            <b/>
            <sz val="9"/>
            <color indexed="81"/>
            <rFont val="Tahoma"/>
            <family val="2"/>
          </rPr>
          <t>contabilidad:</t>
        </r>
        <r>
          <rPr>
            <sz val="9"/>
            <color indexed="81"/>
            <rFont val="Tahoma"/>
            <family val="2"/>
          </rPr>
          <t xml:space="preserve">
28-10-2014
3450 mens+150car+172.50int mora.
</t>
        </r>
      </text>
    </comment>
    <comment ref="AL10" authorId="0">
      <text>
        <r>
          <rPr>
            <b/>
            <sz val="9"/>
            <color indexed="81"/>
            <rFont val="Tahoma"/>
            <family val="2"/>
          </rPr>
          <t>contabilidad:</t>
        </r>
        <r>
          <rPr>
            <sz val="9"/>
            <color indexed="81"/>
            <rFont val="Tahoma"/>
            <family val="2"/>
          </rPr>
          <t xml:space="preserve">
28-10-2014 
</t>
        </r>
      </text>
    </comment>
    <comment ref="AN10" authorId="3">
      <text>
        <r>
          <rPr>
            <b/>
            <sz val="9"/>
            <color indexed="81"/>
            <rFont val="Tahoma"/>
            <family val="2"/>
          </rPr>
          <t>auxcontable:</t>
        </r>
        <r>
          <rPr>
            <sz val="9"/>
            <color indexed="81"/>
            <rFont val="Tahoma"/>
            <family val="2"/>
          </rPr>
          <t xml:space="preserve">
16-01-2015
PAGA 3.950 (3,450MENS+150 CAR.+345 INT) </t>
        </r>
      </text>
    </comment>
    <comment ref="D12" authorId="0">
      <text>
        <r>
          <rPr>
            <b/>
            <sz val="9"/>
            <color indexed="81"/>
            <rFont val="Tahoma"/>
            <family val="2"/>
          </rPr>
          <t>contabilidad:</t>
        </r>
        <r>
          <rPr>
            <sz val="9"/>
            <color indexed="81"/>
            <rFont val="Tahoma"/>
            <family val="2"/>
          </rPr>
          <t xml:space="preserve">
8-MAYO-13</t>
        </r>
      </text>
    </comment>
    <comment ref="F12" authorId="0">
      <text>
        <r>
          <rPr>
            <b/>
            <sz val="9"/>
            <color indexed="81"/>
            <rFont val="Tahoma"/>
            <family val="2"/>
          </rPr>
          <t>contabilidad:</t>
        </r>
        <r>
          <rPr>
            <sz val="9"/>
            <color indexed="81"/>
            <rFont val="Tahoma"/>
            <family val="2"/>
          </rPr>
          <t xml:space="preserve">
07/06/2013</t>
        </r>
      </text>
    </comment>
    <comment ref="H12" authorId="0">
      <text>
        <r>
          <rPr>
            <b/>
            <sz val="9"/>
            <color indexed="81"/>
            <rFont val="Tahoma"/>
            <family val="2"/>
          </rPr>
          <t>15/07/2013</t>
        </r>
      </text>
    </comment>
    <comment ref="J12" authorId="0">
      <text>
        <r>
          <rPr>
            <b/>
            <sz val="9"/>
            <color indexed="81"/>
            <rFont val="Tahoma"/>
            <family val="2"/>
          </rPr>
          <t>contabilidad:</t>
        </r>
        <r>
          <rPr>
            <sz val="9"/>
            <color indexed="81"/>
            <rFont val="Tahoma"/>
            <family val="2"/>
          </rPr>
          <t xml:space="preserve">
14-AGOST-13</t>
        </r>
      </text>
    </comment>
    <comment ref="L12" authorId="0">
      <text>
        <r>
          <rPr>
            <b/>
            <sz val="9"/>
            <color indexed="81"/>
            <rFont val="Tahoma"/>
            <family val="2"/>
          </rPr>
          <t>contabilidad:</t>
        </r>
        <r>
          <rPr>
            <sz val="9"/>
            <color indexed="81"/>
            <rFont val="Tahoma"/>
            <family val="2"/>
          </rPr>
          <t xml:space="preserve">
09-SEP-13
</t>
        </r>
      </text>
    </comment>
    <comment ref="N12" authorId="4">
      <text>
        <r>
          <rPr>
            <b/>
            <sz val="9"/>
            <color indexed="81"/>
            <rFont val="Tahoma"/>
            <family val="2"/>
          </rPr>
          <t>GteAdmin:</t>
        </r>
        <r>
          <rPr>
            <sz val="9"/>
            <color indexed="81"/>
            <rFont val="Tahoma"/>
            <family val="2"/>
          </rPr>
          <t xml:space="preserve">
7/10/2013
</t>
        </r>
      </text>
    </comment>
    <comment ref="P12" authorId="0">
      <text>
        <r>
          <rPr>
            <b/>
            <sz val="9"/>
            <color indexed="81"/>
            <rFont val="Tahoma"/>
            <family val="2"/>
          </rPr>
          <t>contabilidad:</t>
        </r>
        <r>
          <rPr>
            <sz val="9"/>
            <color indexed="81"/>
            <rFont val="Tahoma"/>
            <family val="2"/>
          </rPr>
          <t xml:space="preserve">
11-NOV-13</t>
        </r>
      </text>
    </comment>
    <comment ref="R12" authorId="0">
      <text>
        <r>
          <rPr>
            <b/>
            <sz val="9"/>
            <color indexed="81"/>
            <rFont val="Tahoma"/>
            <family val="2"/>
          </rPr>
          <t>contabilidad:</t>
        </r>
        <r>
          <rPr>
            <sz val="9"/>
            <color indexed="81"/>
            <rFont val="Tahoma"/>
            <family val="2"/>
          </rPr>
          <t xml:space="preserve">
28-DIC-13</t>
        </r>
      </text>
    </comment>
    <comment ref="T12" authorId="0">
      <text>
        <r>
          <rPr>
            <b/>
            <sz val="9"/>
            <color indexed="81"/>
            <rFont val="Tahoma"/>
            <family val="2"/>
          </rPr>
          <t>contabilidad:</t>
        </r>
        <r>
          <rPr>
            <sz val="9"/>
            <color indexed="81"/>
            <rFont val="Tahoma"/>
            <family val="2"/>
          </rPr>
          <t xml:space="preserve">
13-ENE-2014</t>
        </r>
      </text>
    </comment>
    <comment ref="V12" authorId="0">
      <text>
        <r>
          <rPr>
            <b/>
            <sz val="9"/>
            <color indexed="81"/>
            <rFont val="Tahoma"/>
            <family val="2"/>
          </rPr>
          <t>contabilidad:</t>
        </r>
        <r>
          <rPr>
            <sz val="9"/>
            <color indexed="81"/>
            <rFont val="Tahoma"/>
            <family val="2"/>
          </rPr>
          <t xml:space="preserve">
18-FEB-14</t>
        </r>
      </text>
    </comment>
    <comment ref="X12" authorId="0">
      <text>
        <r>
          <rPr>
            <b/>
            <sz val="9"/>
            <color indexed="81"/>
            <rFont val="Tahoma"/>
            <family val="2"/>
          </rPr>
          <t>contabilidad:</t>
        </r>
        <r>
          <rPr>
            <sz val="9"/>
            <color indexed="81"/>
            <rFont val="Tahoma"/>
            <family val="2"/>
          </rPr>
          <t xml:space="preserve">
14-MZO-2014</t>
        </r>
      </text>
    </comment>
    <comment ref="Z12" authorId="0">
      <text>
        <r>
          <rPr>
            <b/>
            <sz val="9"/>
            <color indexed="81"/>
            <rFont val="Tahoma"/>
            <family val="2"/>
          </rPr>
          <t>contabilidad:</t>
        </r>
        <r>
          <rPr>
            <sz val="9"/>
            <color indexed="81"/>
            <rFont val="Tahoma"/>
            <family val="2"/>
          </rPr>
          <t xml:space="preserve">
05-ABRIL-2014</t>
        </r>
      </text>
    </comment>
    <comment ref="AF12" authorId="1">
      <text>
        <r>
          <rPr>
            <b/>
            <sz val="9"/>
            <color indexed="81"/>
            <rFont val="Tahoma"/>
            <family val="2"/>
          </rPr>
          <t>gteadmin:</t>
        </r>
        <r>
          <rPr>
            <sz val="9"/>
            <color indexed="81"/>
            <rFont val="Tahoma"/>
            <family val="2"/>
          </rPr>
          <t xml:space="preserve">
7 JUL
}</t>
        </r>
      </text>
    </comment>
    <comment ref="AG12" authorId="0">
      <text>
        <r>
          <rPr>
            <b/>
            <sz val="9"/>
            <color indexed="81"/>
            <rFont val="Tahoma"/>
            <family val="2"/>
          </rPr>
          <t>contabilidad:</t>
        </r>
        <r>
          <rPr>
            <sz val="9"/>
            <color indexed="81"/>
            <rFont val="Tahoma"/>
            <family val="2"/>
          </rPr>
          <t xml:space="preserve">
23/07/14 VERIFICAR</t>
        </r>
      </text>
    </comment>
    <comment ref="AH12" authorId="0">
      <text>
        <r>
          <rPr>
            <b/>
            <sz val="9"/>
            <color indexed="81"/>
            <rFont val="Tahoma"/>
            <family val="2"/>
          </rPr>
          <t>contabilidad:</t>
        </r>
        <r>
          <rPr>
            <sz val="9"/>
            <color indexed="81"/>
            <rFont val="Tahoma"/>
            <family val="2"/>
          </rPr>
          <t xml:space="preserve">
11/08/14</t>
        </r>
      </text>
    </comment>
    <comment ref="AJ12" authorId="0">
      <text>
        <r>
          <rPr>
            <b/>
            <sz val="9"/>
            <color indexed="81"/>
            <rFont val="Tahoma"/>
            <family val="2"/>
          </rPr>
          <t>contabilidad:</t>
        </r>
        <r>
          <rPr>
            <sz val="9"/>
            <color indexed="81"/>
            <rFont val="Tahoma"/>
            <family val="2"/>
          </rPr>
          <t xml:space="preserve">
15-09-14</t>
        </r>
      </text>
    </comment>
    <comment ref="AL12" authorId="2">
      <text>
        <r>
          <rPr>
            <b/>
            <sz val="9"/>
            <color indexed="81"/>
            <rFont val="Tahoma"/>
            <family val="2"/>
          </rPr>
          <t>CMICLEON-05:</t>
        </r>
        <r>
          <rPr>
            <sz val="9"/>
            <color indexed="81"/>
            <rFont val="Tahoma"/>
            <family val="2"/>
          </rPr>
          <t xml:space="preserve">
05-10-14</t>
        </r>
      </text>
    </comment>
    <comment ref="AN12" authorId="3">
      <text>
        <r>
          <rPr>
            <b/>
            <sz val="9"/>
            <color indexed="81"/>
            <rFont val="Tahoma"/>
            <family val="2"/>
          </rPr>
          <t>auxcontable:</t>
        </r>
        <r>
          <rPr>
            <sz val="9"/>
            <color indexed="81"/>
            <rFont val="Tahoma"/>
            <family val="2"/>
          </rPr>
          <t xml:space="preserve">
07-11-2014 3,250 Y EN PROXIMOS DIAS DEPOSITARA EL COMPLEMENTO $200</t>
        </r>
      </text>
    </comment>
    <comment ref="D13" authorId="0">
      <text>
        <r>
          <rPr>
            <b/>
            <sz val="9"/>
            <color indexed="81"/>
            <rFont val="Tahoma"/>
            <family val="2"/>
          </rPr>
          <t>30/04/02013</t>
        </r>
        <r>
          <rPr>
            <sz val="9"/>
            <color indexed="81"/>
            <rFont val="Tahoma"/>
            <family val="2"/>
          </rPr>
          <t xml:space="preserve">
</t>
        </r>
      </text>
    </comment>
    <comment ref="F13" authorId="0">
      <text>
        <r>
          <rPr>
            <b/>
            <sz val="9"/>
            <color indexed="81"/>
            <rFont val="Tahoma"/>
            <family val="2"/>
          </rPr>
          <t>contabilidad:</t>
        </r>
        <r>
          <rPr>
            <sz val="9"/>
            <color indexed="81"/>
            <rFont val="Tahoma"/>
            <family val="2"/>
          </rPr>
          <t xml:space="preserve">
07-JUNIO-13</t>
        </r>
      </text>
    </comment>
    <comment ref="H13" authorId="0">
      <text>
        <r>
          <rPr>
            <b/>
            <sz val="9"/>
            <color indexed="81"/>
            <rFont val="Tahoma"/>
            <family val="2"/>
          </rPr>
          <t>contabilidad:</t>
        </r>
        <r>
          <rPr>
            <sz val="9"/>
            <color indexed="81"/>
            <rFont val="Tahoma"/>
            <family val="2"/>
          </rPr>
          <t xml:space="preserve">
04-JULIO-13</t>
        </r>
      </text>
    </comment>
    <comment ref="J13" authorId="0">
      <text>
        <r>
          <rPr>
            <b/>
            <sz val="9"/>
            <color indexed="81"/>
            <rFont val="Tahoma"/>
            <family val="2"/>
          </rPr>
          <t>contabilidad:</t>
        </r>
        <r>
          <rPr>
            <sz val="9"/>
            <color indexed="81"/>
            <rFont val="Tahoma"/>
            <family val="2"/>
          </rPr>
          <t xml:space="preserve">
05-AGOSTO</t>
        </r>
      </text>
    </comment>
    <comment ref="L13" authorId="0">
      <text>
        <r>
          <rPr>
            <b/>
            <sz val="9"/>
            <color indexed="81"/>
            <rFont val="Tahoma"/>
            <family val="2"/>
          </rPr>
          <t>contabilidad:</t>
        </r>
        <r>
          <rPr>
            <sz val="9"/>
            <color indexed="81"/>
            <rFont val="Tahoma"/>
            <family val="2"/>
          </rPr>
          <t xml:space="preserve">
05-SEP-13</t>
        </r>
      </text>
    </comment>
    <comment ref="N13" authorId="0">
      <text>
        <r>
          <rPr>
            <b/>
            <sz val="9"/>
            <color indexed="81"/>
            <rFont val="Tahoma"/>
            <family val="2"/>
          </rPr>
          <t>contabilidad:</t>
        </r>
        <r>
          <rPr>
            <sz val="9"/>
            <color indexed="81"/>
            <rFont val="Tahoma"/>
            <family val="2"/>
          </rPr>
          <t xml:space="preserve">
</t>
        </r>
        <r>
          <rPr>
            <sz val="10"/>
            <color indexed="81"/>
            <rFont val="Tahoma"/>
            <family val="2"/>
          </rPr>
          <t>3-OCT-13</t>
        </r>
      </text>
    </comment>
    <comment ref="P13" authorId="0">
      <text>
        <r>
          <rPr>
            <b/>
            <sz val="9"/>
            <color indexed="81"/>
            <rFont val="Tahoma"/>
            <family val="2"/>
          </rPr>
          <t>contabilidad:</t>
        </r>
        <r>
          <rPr>
            <sz val="9"/>
            <color indexed="81"/>
            <rFont val="Tahoma"/>
            <family val="2"/>
          </rPr>
          <t xml:space="preserve">
5-NOV-13</t>
        </r>
      </text>
    </comment>
    <comment ref="R13" authorId="0">
      <text>
        <r>
          <rPr>
            <b/>
            <sz val="9"/>
            <color indexed="81"/>
            <rFont val="Tahoma"/>
            <family val="2"/>
          </rPr>
          <t>contabilidad:</t>
        </r>
        <r>
          <rPr>
            <sz val="9"/>
            <color indexed="81"/>
            <rFont val="Tahoma"/>
            <family val="2"/>
          </rPr>
          <t xml:space="preserve">
5-DIC-13</t>
        </r>
      </text>
    </comment>
    <comment ref="T13" authorId="0">
      <text>
        <r>
          <rPr>
            <b/>
            <sz val="9"/>
            <color indexed="81"/>
            <rFont val="Tahoma"/>
            <family val="2"/>
          </rPr>
          <t>contabilidad:</t>
        </r>
        <r>
          <rPr>
            <sz val="9"/>
            <color indexed="81"/>
            <rFont val="Tahoma"/>
            <family val="2"/>
          </rPr>
          <t xml:space="preserve">
06-ENE-14</t>
        </r>
      </text>
    </comment>
    <comment ref="V13" authorId="0">
      <text>
        <r>
          <rPr>
            <b/>
            <sz val="9"/>
            <color indexed="81"/>
            <rFont val="Tahoma"/>
            <family val="2"/>
          </rPr>
          <t>contabilidad:</t>
        </r>
        <r>
          <rPr>
            <sz val="9"/>
            <color indexed="81"/>
            <rFont val="Tahoma"/>
            <family val="2"/>
          </rPr>
          <t xml:space="preserve">
05-FEB-2014</t>
        </r>
      </text>
    </comment>
    <comment ref="X13" authorId="0">
      <text>
        <r>
          <rPr>
            <b/>
            <sz val="9"/>
            <color indexed="81"/>
            <rFont val="Tahoma"/>
            <family val="2"/>
          </rPr>
          <t>contabilidad:</t>
        </r>
        <r>
          <rPr>
            <sz val="9"/>
            <color indexed="81"/>
            <rFont val="Tahoma"/>
            <family val="2"/>
          </rPr>
          <t xml:space="preserve">
05-MZO-2014</t>
        </r>
      </text>
    </comment>
    <comment ref="Z13" authorId="0">
      <text>
        <r>
          <rPr>
            <b/>
            <sz val="9"/>
            <color indexed="81"/>
            <rFont val="Tahoma"/>
            <family val="2"/>
          </rPr>
          <t>contabilidad:</t>
        </r>
        <r>
          <rPr>
            <sz val="9"/>
            <color indexed="81"/>
            <rFont val="Tahoma"/>
            <family val="2"/>
          </rPr>
          <t xml:space="preserve">
05-abril-2014, SE HABLO CON EL, Y DICE LO CUBRIO EN EFECT.
</t>
        </r>
      </text>
    </comment>
    <comment ref="AB13" authorId="0">
      <text>
        <r>
          <rPr>
            <b/>
            <sz val="9"/>
            <color indexed="81"/>
            <rFont val="Tahoma"/>
            <family val="2"/>
          </rPr>
          <t>contabilidad:</t>
        </r>
        <r>
          <rPr>
            <sz val="9"/>
            <color indexed="81"/>
            <rFont val="Tahoma"/>
            <family val="2"/>
          </rPr>
          <t xml:space="preserve">
05-MAYO-2014</t>
        </r>
      </text>
    </comment>
    <comment ref="AD13" authorId="1">
      <text>
        <r>
          <rPr>
            <b/>
            <sz val="9"/>
            <color indexed="81"/>
            <rFont val="Tahoma"/>
            <family val="2"/>
          </rPr>
          <t>gteadmin:</t>
        </r>
        <r>
          <rPr>
            <sz val="9"/>
            <color indexed="81"/>
            <rFont val="Tahoma"/>
            <family val="2"/>
          </rPr>
          <t xml:space="preserve">
5 JUN
</t>
        </r>
      </text>
    </comment>
    <comment ref="AF13" authorId="0">
      <text>
        <r>
          <rPr>
            <b/>
            <sz val="9"/>
            <color indexed="81"/>
            <rFont val="Tahoma"/>
            <family val="2"/>
          </rPr>
          <t>contabilidad:</t>
        </r>
        <r>
          <rPr>
            <sz val="9"/>
            <color indexed="81"/>
            <rFont val="Tahoma"/>
            <family val="2"/>
          </rPr>
          <t xml:space="preserve">
08/07/14</t>
        </r>
      </text>
    </comment>
    <comment ref="AH13" authorId="0">
      <text>
        <r>
          <rPr>
            <b/>
            <sz val="9"/>
            <color indexed="81"/>
            <rFont val="Tahoma"/>
            <family val="2"/>
          </rPr>
          <t>contabilidad:</t>
        </r>
        <r>
          <rPr>
            <sz val="9"/>
            <color indexed="81"/>
            <rFont val="Tahoma"/>
            <family val="2"/>
          </rPr>
          <t xml:space="preserve">
05/08/14</t>
        </r>
      </text>
    </comment>
    <comment ref="AJ13" authorId="0">
      <text>
        <r>
          <rPr>
            <b/>
            <sz val="9"/>
            <color indexed="81"/>
            <rFont val="Tahoma"/>
            <family val="2"/>
          </rPr>
          <t>contabilidad:</t>
        </r>
        <r>
          <rPr>
            <sz val="9"/>
            <color indexed="81"/>
            <rFont val="Tahoma"/>
            <family val="2"/>
          </rPr>
          <t xml:space="preserve">
04-09-2014</t>
        </r>
      </text>
    </comment>
    <comment ref="AL13" authorId="3">
      <text>
        <r>
          <rPr>
            <b/>
            <sz val="9"/>
            <color indexed="81"/>
            <rFont val="Tahoma"/>
            <family val="2"/>
          </rPr>
          <t>auxcontable:</t>
        </r>
        <r>
          <rPr>
            <sz val="9"/>
            <color indexed="81"/>
            <rFont val="Tahoma"/>
            <family val="2"/>
          </rPr>
          <t xml:space="preserve">
03-10-2014
</t>
        </r>
      </text>
    </comment>
    <comment ref="AN13" authorId="3">
      <text>
        <r>
          <rPr>
            <b/>
            <sz val="9"/>
            <color indexed="81"/>
            <rFont val="Tahoma"/>
            <family val="2"/>
          </rPr>
          <t>auxcontable:</t>
        </r>
        <r>
          <rPr>
            <sz val="9"/>
            <color indexed="81"/>
            <rFont val="Tahoma"/>
            <family val="2"/>
          </rPr>
          <t xml:space="preserve">
03-11-2014</t>
        </r>
      </text>
    </comment>
    <comment ref="C14" authorId="4">
      <text>
        <r>
          <rPr>
            <b/>
            <sz val="9"/>
            <color indexed="81"/>
            <rFont val="Tahoma"/>
            <family val="2"/>
          </rPr>
          <t>GteAdmin:</t>
        </r>
        <r>
          <rPr>
            <sz val="9"/>
            <color indexed="81"/>
            <rFont val="Tahoma"/>
            <family val="2"/>
          </rPr>
          <t xml:space="preserve">
RENTA Y SERVICIOS DE MAQ. DE SALAMNACA
</t>
        </r>
      </text>
    </comment>
    <comment ref="F14" authorId="0">
      <text>
        <r>
          <rPr>
            <b/>
            <sz val="9"/>
            <color indexed="81"/>
            <rFont val="Tahoma"/>
            <family val="2"/>
          </rPr>
          <t>contabilidad:</t>
        </r>
        <r>
          <rPr>
            <sz val="9"/>
            <color indexed="81"/>
            <rFont val="Tahoma"/>
            <family val="2"/>
          </rPr>
          <t xml:space="preserve">
11-JUNIO-13</t>
        </r>
      </text>
    </comment>
    <comment ref="H14" authorId="0">
      <text>
        <r>
          <rPr>
            <b/>
            <sz val="9"/>
            <color indexed="81"/>
            <rFont val="Tahoma"/>
            <family val="2"/>
          </rPr>
          <t>contabilidad:</t>
        </r>
        <r>
          <rPr>
            <sz val="9"/>
            <color indexed="81"/>
            <rFont val="Tahoma"/>
            <family val="2"/>
          </rPr>
          <t xml:space="preserve">
8-JULIO-13</t>
        </r>
      </text>
    </comment>
    <comment ref="J14" authorId="0">
      <text>
        <r>
          <rPr>
            <b/>
            <sz val="9"/>
            <color indexed="81"/>
            <rFont val="Tahoma"/>
            <family val="2"/>
          </rPr>
          <t>contabilidad:</t>
        </r>
        <r>
          <rPr>
            <sz val="9"/>
            <color indexed="81"/>
            <rFont val="Tahoma"/>
            <family val="2"/>
          </rPr>
          <t xml:space="preserve">
5-AGOSTO-13</t>
        </r>
      </text>
    </comment>
    <comment ref="L14" authorId="0">
      <text>
        <r>
          <rPr>
            <b/>
            <sz val="9"/>
            <color indexed="81"/>
            <rFont val="Tahoma"/>
            <family val="2"/>
          </rPr>
          <t>contabilidad:</t>
        </r>
        <r>
          <rPr>
            <sz val="9"/>
            <color indexed="81"/>
            <rFont val="Tahoma"/>
            <family val="2"/>
          </rPr>
          <t xml:space="preserve">
5-SEP-13</t>
        </r>
      </text>
    </comment>
    <comment ref="N14" authorId="0">
      <text>
        <r>
          <rPr>
            <b/>
            <sz val="9"/>
            <color indexed="81"/>
            <rFont val="Tahoma"/>
            <family val="2"/>
          </rPr>
          <t>contabilidad:</t>
        </r>
        <r>
          <rPr>
            <sz val="9"/>
            <color indexed="81"/>
            <rFont val="Tahoma"/>
            <family val="2"/>
          </rPr>
          <t xml:space="preserve">
8-OCT-13</t>
        </r>
      </text>
    </comment>
    <comment ref="P14" authorId="0">
      <text>
        <r>
          <rPr>
            <b/>
            <sz val="9"/>
            <color indexed="81"/>
            <rFont val="Tahoma"/>
            <family val="2"/>
          </rPr>
          <t>contabilidad:</t>
        </r>
        <r>
          <rPr>
            <sz val="9"/>
            <color indexed="81"/>
            <rFont val="Tahoma"/>
            <family val="2"/>
          </rPr>
          <t xml:space="preserve">
04-NON-13</t>
        </r>
      </text>
    </comment>
    <comment ref="R14" authorId="0">
      <text>
        <r>
          <rPr>
            <b/>
            <sz val="9"/>
            <color indexed="81"/>
            <rFont val="Tahoma"/>
            <family val="2"/>
          </rPr>
          <t>contabilidad:</t>
        </r>
        <r>
          <rPr>
            <sz val="9"/>
            <color indexed="81"/>
            <rFont val="Tahoma"/>
            <family val="2"/>
          </rPr>
          <t xml:space="preserve">
09-DIC-13</t>
        </r>
      </text>
    </comment>
    <comment ref="T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V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X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Z14" authorId="0">
      <text>
        <r>
          <rPr>
            <b/>
            <sz val="9"/>
            <color indexed="81"/>
            <rFont val="Tahoma"/>
            <family val="2"/>
          </rPr>
          <t>contabilidad:</t>
        </r>
        <r>
          <rPr>
            <sz val="9"/>
            <color indexed="81"/>
            <rFont val="Tahoma"/>
            <family val="2"/>
          </rPr>
          <t xml:space="preserve">
Cordoba Reyes:
$3,243 mensualidad ene/14
$3,243 mensualidad feb/14
$3,243 mensualidad mzo/14
$3,243 mensualidad abril/14
Gutierrez Toledo:
$3,243 mensualidad ene/14
$3,243 mensualidad feb/14
$3,243 mensualidad mzo/14
$3,243 mensualidad abril/14
LAS 4 MENSUALIDADES DE C/U FUERON PAGADOS CON DESCUETNO 23/ABRIL/14
</t>
        </r>
      </text>
    </comment>
    <comment ref="AB14" authorId="0">
      <text>
        <r>
          <rPr>
            <b/>
            <sz val="9"/>
            <color indexed="81"/>
            <rFont val="Tahoma"/>
            <family val="2"/>
          </rPr>
          <t>contabilidad:</t>
        </r>
        <r>
          <rPr>
            <sz val="9"/>
            <color indexed="81"/>
            <rFont val="Tahoma"/>
            <family val="2"/>
          </rPr>
          <t xml:space="preserve">
06-mayo-2014
$6,486.00
$3243 mensualidad de cordoba reyes joaquin alonso
$3243 mensualidad de gutierrez toledo jose francisco</t>
        </r>
      </text>
    </comment>
    <comment ref="AD14" authorId="0">
      <text>
        <r>
          <rPr>
            <b/>
            <sz val="9"/>
            <color indexed="81"/>
            <rFont val="Tahoma"/>
            <family val="2"/>
          </rPr>
          <t>contabilidad:</t>
        </r>
        <r>
          <rPr>
            <sz val="9"/>
            <color indexed="81"/>
            <rFont val="Tahoma"/>
            <family val="2"/>
          </rPr>
          <t xml:space="preserve">
4-JUNIO-2014</t>
        </r>
      </text>
    </comment>
    <comment ref="AF14" authorId="1">
      <text>
        <r>
          <rPr>
            <b/>
            <sz val="9"/>
            <color indexed="81"/>
            <rFont val="Tahoma"/>
            <family val="2"/>
          </rPr>
          <t>gteadmin:</t>
        </r>
        <r>
          <rPr>
            <sz val="9"/>
            <color indexed="81"/>
            <rFont val="Tahoma"/>
            <family val="2"/>
          </rPr>
          <t xml:space="preserve">
9/JUL
</t>
        </r>
      </text>
    </comment>
    <comment ref="AH14" authorId="2">
      <text>
        <r>
          <rPr>
            <b/>
            <sz val="9"/>
            <color indexed="81"/>
            <rFont val="Tahoma"/>
            <family val="2"/>
          </rPr>
          <t>11/08/14</t>
        </r>
      </text>
    </comment>
    <comment ref="AJ14" authorId="0">
      <text>
        <r>
          <rPr>
            <b/>
            <sz val="9"/>
            <color indexed="81"/>
            <rFont val="Tahoma"/>
            <family val="2"/>
          </rPr>
          <t>contabilidad:</t>
        </r>
        <r>
          <rPr>
            <sz val="9"/>
            <color indexed="81"/>
            <rFont val="Tahoma"/>
            <family val="2"/>
          </rPr>
          <t xml:space="preserve">
08-09-2014 6,900 RENTA Y SERVICIO DE MAQUINARIA.
ESTE PAGO NO APERECE EN EL ESTADO DE CUENTA ITC.</t>
        </r>
      </text>
    </comment>
    <comment ref="AL14" authorId="0">
      <text>
        <r>
          <rPr>
            <b/>
            <sz val="9"/>
            <color indexed="81"/>
            <rFont val="Tahoma"/>
            <family val="2"/>
          </rPr>
          <t>contabilidad:</t>
        </r>
        <r>
          <rPr>
            <sz val="9"/>
            <color indexed="81"/>
            <rFont val="Tahoma"/>
            <family val="2"/>
          </rPr>
          <t xml:space="preserve">
03-10-2014 PAGAN 6,486 3,243 DE CORDOBA REYES Y 3,243 DE GUTIERREZ TOLEDO.</t>
        </r>
      </text>
    </comment>
    <comment ref="AN14" authorId="3">
      <text>
        <r>
          <rPr>
            <b/>
            <sz val="9"/>
            <color indexed="81"/>
            <rFont val="Tahoma"/>
            <family val="2"/>
          </rPr>
          <t>auxcontable:</t>
        </r>
        <r>
          <rPr>
            <sz val="9"/>
            <color indexed="81"/>
            <rFont val="Tahoma"/>
            <family val="2"/>
          </rPr>
          <t xml:space="preserve">
05-11-2014 PAGA 6,486 DE CORDOVA REYES 3,243 Y GUTIERREZ TOLEDO 3,243
</t>
        </r>
      </text>
    </comment>
    <comment ref="F15" authorId="0">
      <text>
        <r>
          <rPr>
            <b/>
            <sz val="9"/>
            <color indexed="81"/>
            <rFont val="Tahoma"/>
            <family val="2"/>
          </rPr>
          <t>contabilidad:</t>
        </r>
        <r>
          <rPr>
            <sz val="9"/>
            <color indexed="81"/>
            <rFont val="Tahoma"/>
            <family val="2"/>
          </rPr>
          <t xml:space="preserve">
03-JUNIO-13</t>
        </r>
      </text>
    </comment>
    <comment ref="H15" authorId="0">
      <text>
        <r>
          <rPr>
            <b/>
            <sz val="9"/>
            <color indexed="81"/>
            <rFont val="Tahoma"/>
            <family val="2"/>
          </rPr>
          <t>contabilidad:</t>
        </r>
        <r>
          <rPr>
            <sz val="9"/>
            <color indexed="81"/>
            <rFont val="Tahoma"/>
            <family val="2"/>
          </rPr>
          <t xml:space="preserve">
02-JULIO-13</t>
        </r>
      </text>
    </comment>
    <comment ref="J15" authorId="0">
      <text>
        <r>
          <rPr>
            <b/>
            <sz val="9"/>
            <color indexed="81"/>
            <rFont val="Tahoma"/>
            <family val="2"/>
          </rPr>
          <t>contabilidad:</t>
        </r>
        <r>
          <rPr>
            <sz val="9"/>
            <color indexed="81"/>
            <rFont val="Tahoma"/>
            <family val="2"/>
          </rPr>
          <t xml:space="preserve">
05-AGOST-13</t>
        </r>
      </text>
    </comment>
    <comment ref="L15" authorId="0">
      <text>
        <r>
          <rPr>
            <b/>
            <sz val="9"/>
            <color indexed="81"/>
            <rFont val="Tahoma"/>
            <family val="2"/>
          </rPr>
          <t>contabilidad:</t>
        </r>
        <r>
          <rPr>
            <sz val="9"/>
            <color indexed="81"/>
            <rFont val="Tahoma"/>
            <family val="2"/>
          </rPr>
          <t xml:space="preserve">
03-SEP-13</t>
        </r>
      </text>
    </comment>
    <comment ref="N15"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15" authorId="0">
      <text>
        <r>
          <rPr>
            <b/>
            <sz val="9"/>
            <color indexed="81"/>
            <rFont val="Tahoma"/>
            <family val="2"/>
          </rPr>
          <t>contabilidad:</t>
        </r>
        <r>
          <rPr>
            <sz val="9"/>
            <color indexed="81"/>
            <rFont val="Tahoma"/>
            <family val="2"/>
          </rPr>
          <t xml:space="preserve">
05-11-13</t>
        </r>
      </text>
    </comment>
    <comment ref="R15" authorId="0">
      <text>
        <r>
          <rPr>
            <b/>
            <sz val="9"/>
            <color indexed="81"/>
            <rFont val="Tahoma"/>
            <family val="2"/>
          </rPr>
          <t>contabilidad:</t>
        </r>
        <r>
          <rPr>
            <sz val="9"/>
            <color indexed="81"/>
            <rFont val="Tahoma"/>
            <family val="2"/>
          </rPr>
          <t xml:space="preserve">
03-DIC-13</t>
        </r>
      </text>
    </comment>
    <comment ref="T15" authorId="0">
      <text>
        <r>
          <rPr>
            <b/>
            <sz val="9"/>
            <color indexed="81"/>
            <rFont val="Tahoma"/>
            <family val="2"/>
          </rPr>
          <t>contabilidad:</t>
        </r>
        <r>
          <rPr>
            <sz val="9"/>
            <color indexed="81"/>
            <rFont val="Tahoma"/>
            <family val="2"/>
          </rPr>
          <t xml:space="preserve">
09-ENE-14</t>
        </r>
      </text>
    </comment>
    <comment ref="V15" authorId="0">
      <text>
        <r>
          <rPr>
            <b/>
            <sz val="9"/>
            <color indexed="81"/>
            <rFont val="Tahoma"/>
            <family val="2"/>
          </rPr>
          <t>contabilidad:</t>
        </r>
        <r>
          <rPr>
            <sz val="9"/>
            <color indexed="81"/>
            <rFont val="Tahoma"/>
            <family val="2"/>
          </rPr>
          <t xml:space="preserve">
04-FEB-2014</t>
        </r>
      </text>
    </comment>
    <comment ref="X15" authorId="0">
      <text>
        <r>
          <rPr>
            <b/>
            <sz val="9"/>
            <color indexed="81"/>
            <rFont val="Tahoma"/>
            <family val="2"/>
          </rPr>
          <t>contabilidad:</t>
        </r>
        <r>
          <rPr>
            <sz val="9"/>
            <color indexed="81"/>
            <rFont val="Tahoma"/>
            <family val="2"/>
          </rPr>
          <t xml:space="preserve">
04-MZO-14</t>
        </r>
      </text>
    </comment>
    <comment ref="Z15" authorId="0">
      <text>
        <r>
          <rPr>
            <b/>
            <sz val="9"/>
            <color indexed="81"/>
            <rFont val="Tahoma"/>
            <family val="2"/>
          </rPr>
          <t>contabilidad:</t>
        </r>
        <r>
          <rPr>
            <sz val="9"/>
            <color indexed="81"/>
            <rFont val="Tahoma"/>
            <family val="2"/>
          </rPr>
          <t xml:space="preserve">
04-ABRIL-2014</t>
        </r>
      </text>
    </comment>
    <comment ref="AB15" authorId="0">
      <text>
        <r>
          <rPr>
            <b/>
            <sz val="9"/>
            <color indexed="81"/>
            <rFont val="Tahoma"/>
            <family val="2"/>
          </rPr>
          <t>contabilidad:</t>
        </r>
        <r>
          <rPr>
            <sz val="9"/>
            <color indexed="81"/>
            <rFont val="Tahoma"/>
            <family val="2"/>
          </rPr>
          <t xml:space="preserve">
02-MAYO-2014</t>
        </r>
      </text>
    </comment>
    <comment ref="AD15" authorId="1">
      <text>
        <r>
          <rPr>
            <b/>
            <sz val="9"/>
            <color indexed="81"/>
            <rFont val="Tahoma"/>
            <family val="2"/>
          </rPr>
          <t>gteadmin:</t>
        </r>
        <r>
          <rPr>
            <sz val="9"/>
            <color indexed="81"/>
            <rFont val="Tahoma"/>
            <family val="2"/>
          </rPr>
          <t xml:space="preserve">
3 JUN
</t>
        </r>
      </text>
    </comment>
    <comment ref="AF15" authorId="0">
      <text>
        <r>
          <rPr>
            <b/>
            <sz val="9"/>
            <color indexed="81"/>
            <rFont val="Tahoma"/>
            <family val="2"/>
          </rPr>
          <t>contabilidad:</t>
        </r>
        <r>
          <rPr>
            <sz val="9"/>
            <color indexed="81"/>
            <rFont val="Tahoma"/>
            <family val="2"/>
          </rPr>
          <t xml:space="preserve">
02/07/14</t>
        </r>
      </text>
    </comment>
    <comment ref="AH15" authorId="0">
      <text>
        <r>
          <rPr>
            <b/>
            <sz val="9"/>
            <color indexed="81"/>
            <rFont val="Tahoma"/>
            <family val="2"/>
          </rPr>
          <t>contabilidad:</t>
        </r>
        <r>
          <rPr>
            <sz val="9"/>
            <color indexed="81"/>
            <rFont val="Tahoma"/>
            <family val="2"/>
          </rPr>
          <t xml:space="preserve">
04/08/14</t>
        </r>
      </text>
    </comment>
    <comment ref="AJ15" authorId="0">
      <text>
        <r>
          <rPr>
            <b/>
            <sz val="9"/>
            <color indexed="81"/>
            <rFont val="Tahoma"/>
            <family val="2"/>
          </rPr>
          <t>contabilidad:</t>
        </r>
        <r>
          <rPr>
            <sz val="9"/>
            <color indexed="81"/>
            <rFont val="Tahoma"/>
            <family val="2"/>
          </rPr>
          <t xml:space="preserve">
04-09-2014</t>
        </r>
      </text>
    </comment>
    <comment ref="AL15" authorId="0">
      <text>
        <r>
          <rPr>
            <b/>
            <sz val="9"/>
            <color indexed="81"/>
            <rFont val="Tahoma"/>
            <family val="2"/>
          </rPr>
          <t>contabilidad:</t>
        </r>
        <r>
          <rPr>
            <sz val="9"/>
            <color indexed="81"/>
            <rFont val="Tahoma"/>
            <family val="2"/>
          </rPr>
          <t xml:space="preserve">
03-10-2014</t>
        </r>
      </text>
    </comment>
    <comment ref="AN15" authorId="3">
      <text>
        <r>
          <rPr>
            <b/>
            <sz val="9"/>
            <color indexed="81"/>
            <rFont val="Tahoma"/>
            <family val="2"/>
          </rPr>
          <t>auxcontable:</t>
        </r>
        <r>
          <rPr>
            <sz val="9"/>
            <color indexed="81"/>
            <rFont val="Tahoma"/>
            <family val="2"/>
          </rPr>
          <t xml:space="preserve">
04-11-2014</t>
        </r>
      </text>
    </comment>
    <comment ref="D17" authorId="0">
      <text>
        <r>
          <rPr>
            <b/>
            <sz val="9"/>
            <color indexed="81"/>
            <rFont val="Tahoma"/>
            <family val="2"/>
          </rPr>
          <t>contabilidad:</t>
        </r>
        <r>
          <rPr>
            <sz val="9"/>
            <color indexed="81"/>
            <rFont val="Tahoma"/>
            <family val="2"/>
          </rPr>
          <t xml:space="preserve">
30/04/02013</t>
        </r>
      </text>
    </comment>
    <comment ref="F17" authorId="0">
      <text>
        <r>
          <rPr>
            <b/>
            <sz val="9"/>
            <color indexed="81"/>
            <rFont val="Tahoma"/>
            <family val="2"/>
          </rPr>
          <t>contabilidad:</t>
        </r>
        <r>
          <rPr>
            <sz val="9"/>
            <color indexed="81"/>
            <rFont val="Tahoma"/>
            <family val="2"/>
          </rPr>
          <t xml:space="preserve">
03-JUNIO-13</t>
        </r>
      </text>
    </comment>
    <comment ref="H17" authorId="0">
      <text>
        <r>
          <rPr>
            <b/>
            <sz val="9"/>
            <color indexed="81"/>
            <rFont val="Tahoma"/>
            <family val="2"/>
          </rPr>
          <t>contabilidad:</t>
        </r>
        <r>
          <rPr>
            <sz val="9"/>
            <color indexed="81"/>
            <rFont val="Tahoma"/>
            <family val="2"/>
          </rPr>
          <t xml:space="preserve">
08/07/2013</t>
        </r>
      </text>
    </comment>
    <comment ref="J17" authorId="0">
      <text>
        <r>
          <rPr>
            <b/>
            <sz val="9"/>
            <color indexed="81"/>
            <rFont val="Tahoma"/>
            <family val="2"/>
          </rPr>
          <t>contabilidad:</t>
        </r>
        <r>
          <rPr>
            <sz val="9"/>
            <color indexed="81"/>
            <rFont val="Tahoma"/>
            <family val="2"/>
          </rPr>
          <t xml:space="preserve">
26-AGOST-13</t>
        </r>
      </text>
    </comment>
    <comment ref="L17" authorId="0">
      <text>
        <r>
          <rPr>
            <b/>
            <sz val="9"/>
            <color indexed="81"/>
            <rFont val="Tahoma"/>
            <family val="2"/>
          </rPr>
          <t>contabilidad:</t>
        </r>
        <r>
          <rPr>
            <sz val="9"/>
            <color indexed="81"/>
            <rFont val="Tahoma"/>
            <family val="2"/>
          </rPr>
          <t xml:space="preserve">
25-SEP-13</t>
        </r>
      </text>
    </comment>
    <comment ref="N17" authorId="0">
      <text>
        <r>
          <rPr>
            <b/>
            <sz val="9"/>
            <color indexed="81"/>
            <rFont val="Tahoma"/>
            <family val="2"/>
          </rPr>
          <t>contabilidad:</t>
        </r>
        <r>
          <rPr>
            <sz val="9"/>
            <color indexed="81"/>
            <rFont val="Tahoma"/>
            <family val="2"/>
          </rPr>
          <t xml:space="preserve">
</t>
        </r>
        <r>
          <rPr>
            <sz val="10"/>
            <color indexed="81"/>
            <rFont val="Tahoma"/>
            <family val="2"/>
          </rPr>
          <t>3-OCT-13</t>
        </r>
      </text>
    </comment>
    <comment ref="P17" authorId="0">
      <text>
        <r>
          <rPr>
            <b/>
            <sz val="9"/>
            <color indexed="81"/>
            <rFont val="Tahoma"/>
            <family val="2"/>
          </rPr>
          <t>contabilidad:</t>
        </r>
        <r>
          <rPr>
            <sz val="9"/>
            <color indexed="81"/>
            <rFont val="Tahoma"/>
            <family val="2"/>
          </rPr>
          <t xml:space="preserve">
04-NOV-13</t>
        </r>
      </text>
    </comment>
    <comment ref="R17" authorId="0">
      <text>
        <r>
          <rPr>
            <b/>
            <sz val="9"/>
            <color indexed="81"/>
            <rFont val="Tahoma"/>
            <family val="2"/>
          </rPr>
          <t>contabilidad:</t>
        </r>
        <r>
          <rPr>
            <sz val="9"/>
            <color indexed="81"/>
            <rFont val="Tahoma"/>
            <family val="2"/>
          </rPr>
          <t xml:space="preserve">
05-DIC-13</t>
        </r>
      </text>
    </comment>
    <comment ref="T17" authorId="0">
      <text>
        <r>
          <rPr>
            <b/>
            <sz val="9"/>
            <color indexed="81"/>
            <rFont val="Tahoma"/>
            <family val="2"/>
          </rPr>
          <t>contabilidad:</t>
        </r>
        <r>
          <rPr>
            <sz val="9"/>
            <color indexed="81"/>
            <rFont val="Tahoma"/>
            <family val="2"/>
          </rPr>
          <t xml:space="preserve">
15-ENE-14</t>
        </r>
      </text>
    </comment>
    <comment ref="V17" authorId="0">
      <text>
        <r>
          <rPr>
            <b/>
            <sz val="9"/>
            <color indexed="81"/>
            <rFont val="Tahoma"/>
            <family val="2"/>
          </rPr>
          <t>contabilidad:</t>
        </r>
        <r>
          <rPr>
            <sz val="9"/>
            <color indexed="81"/>
            <rFont val="Tahoma"/>
            <family val="2"/>
          </rPr>
          <t xml:space="preserve">
27-FEB-2014</t>
        </r>
      </text>
    </comment>
    <comment ref="X17" authorId="0">
      <text>
        <r>
          <rPr>
            <b/>
            <sz val="9"/>
            <color indexed="81"/>
            <rFont val="Tahoma"/>
            <family val="2"/>
          </rPr>
          <t>contabilidad:</t>
        </r>
        <r>
          <rPr>
            <sz val="9"/>
            <color indexed="81"/>
            <rFont val="Tahoma"/>
            <family val="2"/>
          </rPr>
          <t xml:space="preserve">
05-MZO-2014</t>
        </r>
      </text>
    </comment>
    <comment ref="Z17" authorId="0">
      <text>
        <r>
          <rPr>
            <b/>
            <sz val="9"/>
            <color indexed="81"/>
            <rFont val="Tahoma"/>
            <family val="2"/>
          </rPr>
          <t>contabilidad:</t>
        </r>
        <r>
          <rPr>
            <sz val="9"/>
            <color indexed="81"/>
            <rFont val="Tahoma"/>
            <family val="2"/>
          </rPr>
          <t xml:space="preserve">
02-ABRIL-2014
</t>
        </r>
      </text>
    </comment>
    <comment ref="AB17" authorId="0">
      <text>
        <r>
          <rPr>
            <b/>
            <sz val="9"/>
            <color indexed="81"/>
            <rFont val="Tahoma"/>
            <family val="2"/>
          </rPr>
          <t>contabilidad:</t>
        </r>
        <r>
          <rPr>
            <sz val="9"/>
            <color indexed="81"/>
            <rFont val="Tahoma"/>
            <family val="2"/>
          </rPr>
          <t xml:space="preserve">
05-MAYO-2014</t>
        </r>
      </text>
    </comment>
    <comment ref="AD17" authorId="1">
      <text>
        <r>
          <rPr>
            <b/>
            <sz val="9"/>
            <color indexed="81"/>
            <rFont val="Tahoma"/>
            <family val="2"/>
          </rPr>
          <t>gteadmin:</t>
        </r>
        <r>
          <rPr>
            <sz val="9"/>
            <color indexed="81"/>
            <rFont val="Tahoma"/>
            <family val="2"/>
          </rPr>
          <t xml:space="preserve">
9  JUN
</t>
        </r>
      </text>
    </comment>
    <comment ref="AF17" authorId="2">
      <text>
        <r>
          <rPr>
            <b/>
            <sz val="9"/>
            <color indexed="81"/>
            <rFont val="Tahoma"/>
            <family val="2"/>
          </rPr>
          <t>CMICLEON-05:</t>
        </r>
        <r>
          <rPr>
            <sz val="9"/>
            <color indexed="81"/>
            <rFont val="Tahoma"/>
            <family val="2"/>
          </rPr>
          <t xml:space="preserve">
07-07-14</t>
        </r>
      </text>
    </comment>
    <comment ref="AH17" authorId="0">
      <text>
        <r>
          <rPr>
            <b/>
            <sz val="9"/>
            <color indexed="81"/>
            <rFont val="Tahoma"/>
            <family val="2"/>
          </rPr>
          <t>contabilidad:</t>
        </r>
        <r>
          <rPr>
            <sz val="9"/>
            <color indexed="81"/>
            <rFont val="Tahoma"/>
            <family val="2"/>
          </rPr>
          <t xml:space="preserve">
05/08/14</t>
        </r>
      </text>
    </comment>
    <comment ref="AJ17" authorId="0">
      <text>
        <r>
          <rPr>
            <b/>
            <sz val="9"/>
            <color indexed="81"/>
            <rFont val="Tahoma"/>
            <family val="2"/>
          </rPr>
          <t>contabilidad:</t>
        </r>
        <r>
          <rPr>
            <sz val="9"/>
            <color indexed="81"/>
            <rFont val="Tahoma"/>
            <family val="2"/>
          </rPr>
          <t xml:space="preserve">
17-09-2014</t>
        </r>
      </text>
    </comment>
    <comment ref="AL17" authorId="2">
      <text>
        <r>
          <rPr>
            <b/>
            <sz val="9"/>
            <color indexed="81"/>
            <rFont val="Tahoma"/>
            <family val="2"/>
          </rPr>
          <t>CMICLEON-05:</t>
        </r>
        <r>
          <rPr>
            <sz val="9"/>
            <color indexed="81"/>
            <rFont val="Tahoma"/>
            <family val="2"/>
          </rPr>
          <t xml:space="preserve">
02-10-14
</t>
        </r>
      </text>
    </comment>
    <comment ref="AN17" authorId="3">
      <text>
        <r>
          <rPr>
            <b/>
            <sz val="9"/>
            <color indexed="81"/>
            <rFont val="Tahoma"/>
            <family val="2"/>
          </rPr>
          <t>auxcontable:</t>
        </r>
        <r>
          <rPr>
            <sz val="9"/>
            <color indexed="81"/>
            <rFont val="Tahoma"/>
            <family val="2"/>
          </rPr>
          <t xml:space="preserve">
05-11-2014</t>
        </r>
      </text>
    </comment>
    <comment ref="D18" authorId="0">
      <text>
        <r>
          <rPr>
            <b/>
            <sz val="9"/>
            <color indexed="81"/>
            <rFont val="Tahoma"/>
            <family val="2"/>
          </rPr>
          <t>contabilidad:</t>
        </r>
        <r>
          <rPr>
            <sz val="9"/>
            <color indexed="81"/>
            <rFont val="Tahoma"/>
            <family val="2"/>
          </rPr>
          <t xml:space="preserve">
29-ABRIL-13</t>
        </r>
      </text>
    </comment>
    <comment ref="F18" authorId="0">
      <text>
        <r>
          <rPr>
            <b/>
            <sz val="9"/>
            <color indexed="81"/>
            <rFont val="Tahoma"/>
            <family val="2"/>
          </rPr>
          <t>contabilidad:</t>
        </r>
        <r>
          <rPr>
            <sz val="9"/>
            <color indexed="81"/>
            <rFont val="Tahoma"/>
            <family val="2"/>
          </rPr>
          <t xml:space="preserve">
05-JUNIO-13</t>
        </r>
      </text>
    </comment>
    <comment ref="H18" authorId="0">
      <text>
        <r>
          <rPr>
            <b/>
            <sz val="9"/>
            <color indexed="81"/>
            <rFont val="Tahoma"/>
            <family val="2"/>
          </rPr>
          <t>contabilidad:</t>
        </r>
        <r>
          <rPr>
            <sz val="9"/>
            <color indexed="81"/>
            <rFont val="Tahoma"/>
            <family val="2"/>
          </rPr>
          <t xml:space="preserve">
02-JULIO-13</t>
        </r>
      </text>
    </comment>
    <comment ref="J18" authorId="0">
      <text>
        <r>
          <rPr>
            <b/>
            <sz val="9"/>
            <color indexed="81"/>
            <rFont val="Tahoma"/>
            <family val="2"/>
          </rPr>
          <t>contabilidad:</t>
        </r>
        <r>
          <rPr>
            <sz val="9"/>
            <color indexed="81"/>
            <rFont val="Tahoma"/>
            <family val="2"/>
          </rPr>
          <t xml:space="preserve">
1-AGOST-13</t>
        </r>
      </text>
    </comment>
    <comment ref="L18" authorId="0">
      <text>
        <r>
          <rPr>
            <b/>
            <sz val="9"/>
            <color indexed="81"/>
            <rFont val="Tahoma"/>
            <family val="2"/>
          </rPr>
          <t>contabilidad:</t>
        </r>
        <r>
          <rPr>
            <sz val="9"/>
            <color indexed="81"/>
            <rFont val="Tahoma"/>
            <family val="2"/>
          </rPr>
          <t xml:space="preserve">
05-SEP-13</t>
        </r>
      </text>
    </comment>
    <comment ref="N18" authorId="0">
      <text>
        <r>
          <rPr>
            <b/>
            <sz val="9"/>
            <color indexed="81"/>
            <rFont val="Tahoma"/>
            <family val="2"/>
          </rPr>
          <t>contabilidad:</t>
        </r>
        <r>
          <rPr>
            <sz val="9"/>
            <color indexed="81"/>
            <rFont val="Tahoma"/>
            <family val="2"/>
          </rPr>
          <t xml:space="preserve">
</t>
        </r>
        <r>
          <rPr>
            <sz val="10"/>
            <color indexed="81"/>
            <rFont val="Tahoma"/>
            <family val="2"/>
          </rPr>
          <t>1-OCT-13</t>
        </r>
      </text>
    </comment>
    <comment ref="P18" authorId="0">
      <text>
        <r>
          <rPr>
            <b/>
            <sz val="9"/>
            <color indexed="81"/>
            <rFont val="Tahoma"/>
            <family val="2"/>
          </rPr>
          <t>contabilidad:</t>
        </r>
        <r>
          <rPr>
            <sz val="9"/>
            <color indexed="81"/>
            <rFont val="Tahoma"/>
            <family val="2"/>
          </rPr>
          <t xml:space="preserve">
12-NOV-13</t>
        </r>
      </text>
    </comment>
    <comment ref="R18" authorId="0">
      <text>
        <r>
          <rPr>
            <b/>
            <sz val="9"/>
            <color indexed="81"/>
            <rFont val="Tahoma"/>
            <family val="2"/>
          </rPr>
          <t>contabilidad:</t>
        </r>
        <r>
          <rPr>
            <sz val="9"/>
            <color indexed="81"/>
            <rFont val="Tahoma"/>
            <family val="2"/>
          </rPr>
          <t xml:space="preserve">
06-DIC-13</t>
        </r>
      </text>
    </comment>
    <comment ref="T18" authorId="0">
      <text>
        <r>
          <rPr>
            <b/>
            <sz val="9"/>
            <color indexed="81"/>
            <rFont val="Tahoma"/>
            <family val="2"/>
          </rPr>
          <t>contabilidad:</t>
        </r>
        <r>
          <rPr>
            <sz val="9"/>
            <color indexed="81"/>
            <rFont val="Tahoma"/>
            <family val="2"/>
          </rPr>
          <t xml:space="preserve">
07-ENE-14</t>
        </r>
      </text>
    </comment>
    <comment ref="V18" authorId="0">
      <text>
        <r>
          <rPr>
            <b/>
            <sz val="9"/>
            <color indexed="81"/>
            <rFont val="Tahoma"/>
            <family val="2"/>
          </rPr>
          <t>contabilidad:</t>
        </r>
        <r>
          <rPr>
            <sz val="9"/>
            <color indexed="81"/>
            <rFont val="Tahoma"/>
            <family val="2"/>
          </rPr>
          <t xml:space="preserve">
06-FEB-2014</t>
        </r>
      </text>
    </comment>
    <comment ref="X18" authorId="0">
      <text>
        <r>
          <rPr>
            <b/>
            <sz val="9"/>
            <color indexed="81"/>
            <rFont val="Tahoma"/>
            <family val="2"/>
          </rPr>
          <t>contabilidad:</t>
        </r>
        <r>
          <rPr>
            <sz val="9"/>
            <color indexed="81"/>
            <rFont val="Tahoma"/>
            <family val="2"/>
          </rPr>
          <t xml:space="preserve">
06-MZO-2014</t>
        </r>
      </text>
    </comment>
    <comment ref="Z18" authorId="0">
      <text>
        <r>
          <rPr>
            <b/>
            <sz val="9"/>
            <color indexed="81"/>
            <rFont val="Tahoma"/>
            <family val="2"/>
          </rPr>
          <t>contabilidad:</t>
        </r>
        <r>
          <rPr>
            <sz val="9"/>
            <color indexed="81"/>
            <rFont val="Tahoma"/>
            <family val="2"/>
          </rPr>
          <t xml:space="preserve">
02-ABRIL-2014
</t>
        </r>
      </text>
    </comment>
    <comment ref="AB18" authorId="1">
      <text>
        <r>
          <rPr>
            <b/>
            <sz val="9"/>
            <color indexed="81"/>
            <rFont val="Tahoma"/>
            <family val="2"/>
          </rPr>
          <t>gteadmin:</t>
        </r>
        <r>
          <rPr>
            <sz val="9"/>
            <color indexed="81"/>
            <rFont val="Tahoma"/>
            <family val="2"/>
          </rPr>
          <t xml:space="preserve">
30 ABR
</t>
        </r>
      </text>
    </comment>
    <comment ref="AD18" authorId="0">
      <text>
        <r>
          <rPr>
            <b/>
            <sz val="9"/>
            <color indexed="81"/>
            <rFont val="Tahoma"/>
            <family val="2"/>
          </rPr>
          <t>contabilidad:</t>
        </r>
        <r>
          <rPr>
            <sz val="9"/>
            <color indexed="81"/>
            <rFont val="Tahoma"/>
            <family val="2"/>
          </rPr>
          <t xml:space="preserve">
23-MAYO-2014</t>
        </r>
      </text>
    </comment>
    <comment ref="AF18" authorId="1">
      <text>
        <r>
          <rPr>
            <b/>
            <sz val="9"/>
            <color indexed="81"/>
            <rFont val="Tahoma"/>
            <family val="2"/>
          </rPr>
          <t>gteadmin:</t>
        </r>
        <r>
          <rPr>
            <sz val="9"/>
            <color indexed="81"/>
            <rFont val="Tahoma"/>
            <family val="2"/>
          </rPr>
          <t xml:space="preserve">
30 JUN
</t>
        </r>
      </text>
    </comment>
    <comment ref="AH18" authorId="1">
      <text>
        <r>
          <rPr>
            <b/>
            <sz val="9"/>
            <color indexed="81"/>
            <rFont val="Tahoma"/>
            <family val="2"/>
          </rPr>
          <t>gteadmin:</t>
        </r>
        <r>
          <rPr>
            <sz val="9"/>
            <color indexed="81"/>
            <rFont val="Tahoma"/>
            <family val="2"/>
          </rPr>
          <t xml:space="preserve">
25 JUL
</t>
        </r>
      </text>
    </comment>
    <comment ref="AJ18" authorId="0">
      <text>
        <r>
          <rPr>
            <b/>
            <sz val="9"/>
            <color indexed="81"/>
            <rFont val="Tahoma"/>
            <family val="2"/>
          </rPr>
          <t>contabilidad:</t>
        </r>
        <r>
          <rPr>
            <sz val="9"/>
            <color indexed="81"/>
            <rFont val="Tahoma"/>
            <family val="2"/>
          </rPr>
          <t xml:space="preserve">
03/sep/2014</t>
        </r>
      </text>
    </comment>
    <comment ref="AL18" authorId="3">
      <text>
        <r>
          <rPr>
            <b/>
            <sz val="9"/>
            <color indexed="81"/>
            <rFont val="Tahoma"/>
            <family val="2"/>
          </rPr>
          <t>auxcontable:</t>
        </r>
        <r>
          <rPr>
            <sz val="9"/>
            <color indexed="81"/>
            <rFont val="Tahoma"/>
            <family val="2"/>
          </rPr>
          <t xml:space="preserve">
31-10-2014</t>
        </r>
      </text>
    </comment>
    <comment ref="AN18" authorId="3">
      <text>
        <r>
          <rPr>
            <b/>
            <sz val="9"/>
            <color indexed="81"/>
            <rFont val="Tahoma"/>
            <family val="2"/>
          </rPr>
          <t>auxcontable:</t>
        </r>
        <r>
          <rPr>
            <sz val="9"/>
            <color indexed="81"/>
            <rFont val="Tahoma"/>
            <family val="2"/>
          </rPr>
          <t xml:space="preserve">
07-11-2014</t>
        </r>
      </text>
    </comment>
    <comment ref="D19" authorId="0">
      <text>
        <r>
          <rPr>
            <b/>
            <sz val="9"/>
            <color indexed="81"/>
            <rFont val="Tahoma"/>
            <family val="2"/>
          </rPr>
          <t>contabilidad:</t>
        </r>
        <r>
          <rPr>
            <sz val="9"/>
            <color indexed="81"/>
            <rFont val="Tahoma"/>
            <family val="2"/>
          </rPr>
          <t xml:space="preserve">
24-MAYO-13</t>
        </r>
      </text>
    </comment>
    <comment ref="F19" authorId="0">
      <text>
        <r>
          <rPr>
            <b/>
            <sz val="9"/>
            <color indexed="81"/>
            <rFont val="Tahoma"/>
            <family val="2"/>
          </rPr>
          <t>contabilidad:</t>
        </r>
        <r>
          <rPr>
            <sz val="9"/>
            <color indexed="81"/>
            <rFont val="Tahoma"/>
            <family val="2"/>
          </rPr>
          <t xml:space="preserve">
5-JUNIO-13</t>
        </r>
      </text>
    </comment>
    <comment ref="H19" authorId="0">
      <text>
        <r>
          <rPr>
            <b/>
            <sz val="9"/>
            <color indexed="81"/>
            <rFont val="Tahoma"/>
            <family val="2"/>
          </rPr>
          <t>contabilidad:</t>
        </r>
        <r>
          <rPr>
            <sz val="9"/>
            <color indexed="81"/>
            <rFont val="Tahoma"/>
            <family val="2"/>
          </rPr>
          <t xml:space="preserve">
4-JULIO-13</t>
        </r>
      </text>
    </comment>
    <comment ref="J19" authorId="0">
      <text>
        <r>
          <rPr>
            <b/>
            <sz val="9"/>
            <color indexed="81"/>
            <rFont val="Tahoma"/>
            <family val="2"/>
          </rPr>
          <t>contabilidad:</t>
        </r>
        <r>
          <rPr>
            <sz val="9"/>
            <color indexed="81"/>
            <rFont val="Tahoma"/>
            <family val="2"/>
          </rPr>
          <t xml:space="preserve">
5-AGOS-13</t>
        </r>
      </text>
    </comment>
    <comment ref="L19" authorId="0">
      <text>
        <r>
          <rPr>
            <b/>
            <sz val="9"/>
            <color indexed="81"/>
            <rFont val="Tahoma"/>
            <family val="2"/>
          </rPr>
          <t>contabilidad:</t>
        </r>
        <r>
          <rPr>
            <sz val="9"/>
            <color indexed="81"/>
            <rFont val="Tahoma"/>
            <family val="2"/>
          </rPr>
          <t xml:space="preserve">
05-SEP-13</t>
        </r>
      </text>
    </comment>
    <comment ref="N19" authorId="0">
      <text>
        <r>
          <rPr>
            <b/>
            <sz val="9"/>
            <color indexed="81"/>
            <rFont val="Tahoma"/>
            <family val="2"/>
          </rPr>
          <t>contabilidad:</t>
        </r>
        <r>
          <rPr>
            <sz val="9"/>
            <color indexed="81"/>
            <rFont val="Tahoma"/>
            <family val="2"/>
          </rPr>
          <t xml:space="preserve">
07-OCT-13</t>
        </r>
      </text>
    </comment>
    <comment ref="P19" authorId="0">
      <text>
        <r>
          <rPr>
            <b/>
            <sz val="9"/>
            <color indexed="81"/>
            <rFont val="Tahoma"/>
            <family val="2"/>
          </rPr>
          <t>contabilidad:</t>
        </r>
        <r>
          <rPr>
            <sz val="9"/>
            <color indexed="81"/>
            <rFont val="Tahoma"/>
            <family val="2"/>
          </rPr>
          <t xml:space="preserve">
07-NOV-13</t>
        </r>
      </text>
    </comment>
    <comment ref="R19" authorId="4">
      <text>
        <r>
          <rPr>
            <b/>
            <sz val="9"/>
            <color indexed="81"/>
            <rFont val="Tahoma"/>
            <family val="2"/>
          </rPr>
          <t>GteAdmin:</t>
        </r>
        <r>
          <rPr>
            <sz val="9"/>
            <color indexed="81"/>
            <rFont val="Tahoma"/>
            <family val="2"/>
          </rPr>
          <t xml:space="preserve">
6/12/13</t>
        </r>
      </text>
    </comment>
    <comment ref="T19" authorId="0">
      <text>
        <r>
          <rPr>
            <b/>
            <sz val="9"/>
            <color indexed="81"/>
            <rFont val="Tahoma"/>
            <family val="2"/>
          </rPr>
          <t>contabilidad:</t>
        </r>
        <r>
          <rPr>
            <sz val="9"/>
            <color indexed="81"/>
            <rFont val="Tahoma"/>
            <family val="2"/>
          </rPr>
          <t xml:space="preserve">
06-ENE-2014</t>
        </r>
      </text>
    </comment>
    <comment ref="V19" authorId="0">
      <text>
        <r>
          <rPr>
            <b/>
            <sz val="9"/>
            <color indexed="81"/>
            <rFont val="Tahoma"/>
            <family val="2"/>
          </rPr>
          <t>contabilidad:</t>
        </r>
        <r>
          <rPr>
            <sz val="9"/>
            <color indexed="81"/>
            <rFont val="Tahoma"/>
            <family val="2"/>
          </rPr>
          <t xml:space="preserve">
06/FEB/2014</t>
        </r>
      </text>
    </comment>
    <comment ref="X19" authorId="0">
      <text>
        <r>
          <rPr>
            <b/>
            <sz val="9"/>
            <color indexed="81"/>
            <rFont val="Tahoma"/>
            <family val="2"/>
          </rPr>
          <t>contabilidad:</t>
        </r>
        <r>
          <rPr>
            <sz val="9"/>
            <color indexed="81"/>
            <rFont val="Tahoma"/>
            <family val="2"/>
          </rPr>
          <t xml:space="preserve">
06-MZO-2014</t>
        </r>
      </text>
    </comment>
    <comment ref="Z19" authorId="0">
      <text>
        <r>
          <rPr>
            <b/>
            <sz val="9"/>
            <color indexed="81"/>
            <rFont val="Tahoma"/>
            <family val="2"/>
          </rPr>
          <t>contabilidad:</t>
        </r>
        <r>
          <rPr>
            <sz val="9"/>
            <color indexed="81"/>
            <rFont val="Tahoma"/>
            <family val="2"/>
          </rPr>
          <t xml:space="preserve">
3-ABRIL-2014</t>
        </r>
      </text>
    </comment>
    <comment ref="AB19" authorId="0">
      <text>
        <r>
          <rPr>
            <b/>
            <sz val="9"/>
            <color indexed="81"/>
            <rFont val="Tahoma"/>
            <family val="2"/>
          </rPr>
          <t>contabilidad:</t>
        </r>
        <r>
          <rPr>
            <sz val="9"/>
            <color indexed="81"/>
            <rFont val="Tahoma"/>
            <family val="2"/>
          </rPr>
          <t xml:space="preserve">
02-MAYO-2014</t>
        </r>
      </text>
    </comment>
    <comment ref="AD19" authorId="0">
      <text>
        <r>
          <rPr>
            <b/>
            <sz val="9"/>
            <color indexed="81"/>
            <rFont val="Tahoma"/>
            <family val="2"/>
          </rPr>
          <t>contabilidad:</t>
        </r>
        <r>
          <rPr>
            <sz val="9"/>
            <color indexed="81"/>
            <rFont val="Tahoma"/>
            <family val="2"/>
          </rPr>
          <t xml:space="preserve">
05-JUNIO-2014</t>
        </r>
      </text>
    </comment>
    <comment ref="AF19" authorId="1">
      <text>
        <r>
          <rPr>
            <b/>
            <sz val="9"/>
            <color indexed="81"/>
            <rFont val="Tahoma"/>
            <family val="2"/>
          </rPr>
          <t>gteadmin:</t>
        </r>
        <r>
          <rPr>
            <sz val="9"/>
            <color indexed="81"/>
            <rFont val="Tahoma"/>
            <family val="2"/>
          </rPr>
          <t xml:space="preserve">
30 JUN
</t>
        </r>
      </text>
    </comment>
    <comment ref="AH19" authorId="1">
      <text>
        <r>
          <rPr>
            <b/>
            <sz val="9"/>
            <color indexed="81"/>
            <rFont val="Tahoma"/>
            <family val="2"/>
          </rPr>
          <t>gteadmin:</t>
        </r>
        <r>
          <rPr>
            <sz val="9"/>
            <color indexed="81"/>
            <rFont val="Tahoma"/>
            <family val="2"/>
          </rPr>
          <t xml:space="preserve">
25 JUL
</t>
        </r>
      </text>
    </comment>
    <comment ref="AJ19" authorId="0">
      <text>
        <r>
          <rPr>
            <b/>
            <sz val="9"/>
            <color indexed="81"/>
            <rFont val="Tahoma"/>
            <family val="2"/>
          </rPr>
          <t>contabilidad:</t>
        </r>
        <r>
          <rPr>
            <sz val="9"/>
            <color indexed="81"/>
            <rFont val="Tahoma"/>
            <family val="2"/>
          </rPr>
          <t xml:space="preserve">
03/SEP/2014</t>
        </r>
      </text>
    </comment>
    <comment ref="AL19" authorId="0">
      <text>
        <r>
          <rPr>
            <b/>
            <sz val="9"/>
            <color indexed="81"/>
            <rFont val="Tahoma"/>
            <family val="2"/>
          </rPr>
          <t>contabilidad:</t>
        </r>
        <r>
          <rPr>
            <sz val="9"/>
            <color indexed="81"/>
            <rFont val="Tahoma"/>
            <family val="2"/>
          </rPr>
          <t xml:space="preserve">
30-09-2014
3,250</t>
        </r>
      </text>
    </comment>
    <comment ref="AN19" authorId="3">
      <text>
        <r>
          <rPr>
            <b/>
            <sz val="9"/>
            <color indexed="81"/>
            <rFont val="Tahoma"/>
            <family val="2"/>
          </rPr>
          <t>auxcontable:</t>
        </r>
        <r>
          <rPr>
            <sz val="9"/>
            <color indexed="81"/>
            <rFont val="Tahoma"/>
            <family val="2"/>
          </rPr>
          <t xml:space="preserve">
06-11-2014</t>
        </r>
      </text>
    </comment>
    <comment ref="D20" authorId="0">
      <text>
        <r>
          <rPr>
            <b/>
            <sz val="9"/>
            <color indexed="81"/>
            <rFont val="Tahoma"/>
            <family val="2"/>
          </rPr>
          <t>contabilidad:</t>
        </r>
        <r>
          <rPr>
            <sz val="9"/>
            <color indexed="81"/>
            <rFont val="Tahoma"/>
            <family val="2"/>
          </rPr>
          <t xml:space="preserve">
30/04/2013</t>
        </r>
      </text>
    </comment>
    <comment ref="F20" authorId="0">
      <text>
        <r>
          <rPr>
            <b/>
            <sz val="9"/>
            <color indexed="81"/>
            <rFont val="Tahoma"/>
            <family val="2"/>
          </rPr>
          <t>contabilidad:</t>
        </r>
        <r>
          <rPr>
            <sz val="9"/>
            <color indexed="81"/>
            <rFont val="Tahoma"/>
            <family val="2"/>
          </rPr>
          <t xml:space="preserve">
14-JUNIO-13</t>
        </r>
      </text>
    </comment>
    <comment ref="H20" authorId="0">
      <text>
        <r>
          <rPr>
            <b/>
            <sz val="9"/>
            <color indexed="81"/>
            <rFont val="Tahoma"/>
            <family val="2"/>
          </rPr>
          <t>contabilidad:</t>
        </r>
        <r>
          <rPr>
            <sz val="9"/>
            <color indexed="81"/>
            <rFont val="Tahoma"/>
            <family val="2"/>
          </rPr>
          <t xml:space="preserve">
10-JULIO-13</t>
        </r>
      </text>
    </comment>
    <comment ref="J20" authorId="0">
      <text>
        <r>
          <rPr>
            <b/>
            <sz val="9"/>
            <color indexed="81"/>
            <rFont val="Tahoma"/>
            <family val="2"/>
          </rPr>
          <t>contabilidad:</t>
        </r>
        <r>
          <rPr>
            <sz val="9"/>
            <color indexed="81"/>
            <rFont val="Tahoma"/>
            <family val="2"/>
          </rPr>
          <t xml:space="preserve">
31-JULIO-13</t>
        </r>
      </text>
    </comment>
    <comment ref="L20" authorId="0">
      <text>
        <r>
          <rPr>
            <b/>
            <sz val="9"/>
            <color indexed="81"/>
            <rFont val="Tahoma"/>
            <family val="2"/>
          </rPr>
          <t>contabilidad:</t>
        </r>
        <r>
          <rPr>
            <sz val="9"/>
            <color indexed="81"/>
            <rFont val="Tahoma"/>
            <family val="2"/>
          </rPr>
          <t xml:space="preserve">
05-SEP-13</t>
        </r>
      </text>
    </comment>
    <comment ref="N20" authorId="0">
      <text>
        <r>
          <rPr>
            <b/>
            <sz val="9"/>
            <color indexed="81"/>
            <rFont val="Tahoma"/>
            <family val="2"/>
          </rPr>
          <t>contabilidad:</t>
        </r>
        <r>
          <rPr>
            <sz val="9"/>
            <color indexed="81"/>
            <rFont val="Tahoma"/>
            <family val="2"/>
          </rPr>
          <t xml:space="preserve">
</t>
        </r>
        <r>
          <rPr>
            <sz val="10"/>
            <color indexed="81"/>
            <rFont val="Tahoma"/>
            <family val="2"/>
          </rPr>
          <t>4-OCT-13</t>
        </r>
      </text>
    </comment>
    <comment ref="P20" authorId="0">
      <text>
        <r>
          <rPr>
            <b/>
            <sz val="9"/>
            <color indexed="81"/>
            <rFont val="Tahoma"/>
            <family val="2"/>
          </rPr>
          <t>contabilidad:</t>
        </r>
        <r>
          <rPr>
            <sz val="9"/>
            <color indexed="81"/>
            <rFont val="Tahoma"/>
            <family val="2"/>
          </rPr>
          <t xml:space="preserve">
15-NOV-13</t>
        </r>
      </text>
    </comment>
    <comment ref="R20" authorId="0">
      <text>
        <r>
          <rPr>
            <b/>
            <sz val="9"/>
            <color indexed="81"/>
            <rFont val="Tahoma"/>
            <family val="2"/>
          </rPr>
          <t>contabilidad:</t>
        </r>
        <r>
          <rPr>
            <sz val="9"/>
            <color indexed="81"/>
            <rFont val="Tahoma"/>
            <family val="2"/>
          </rPr>
          <t xml:space="preserve">
04-DIC-13</t>
        </r>
      </text>
    </comment>
    <comment ref="T20" authorId="0">
      <text>
        <r>
          <rPr>
            <b/>
            <sz val="9"/>
            <color indexed="81"/>
            <rFont val="Tahoma"/>
            <family val="2"/>
          </rPr>
          <t>contabilidad:</t>
        </r>
        <r>
          <rPr>
            <sz val="9"/>
            <color indexed="81"/>
            <rFont val="Tahoma"/>
            <family val="2"/>
          </rPr>
          <t xml:space="preserve">
03-ENE-2014</t>
        </r>
      </text>
    </comment>
    <comment ref="V20" authorId="0">
      <text>
        <r>
          <rPr>
            <b/>
            <sz val="9"/>
            <color indexed="81"/>
            <rFont val="Tahoma"/>
            <family val="2"/>
          </rPr>
          <t>contabilidad:</t>
        </r>
        <r>
          <rPr>
            <sz val="9"/>
            <color indexed="81"/>
            <rFont val="Tahoma"/>
            <family val="2"/>
          </rPr>
          <t xml:space="preserve">
05-feb-14</t>
        </r>
      </text>
    </comment>
    <comment ref="X20" authorId="0">
      <text>
        <r>
          <rPr>
            <b/>
            <sz val="9"/>
            <color indexed="81"/>
            <rFont val="Tahoma"/>
            <family val="2"/>
          </rPr>
          <t>contabilidad:</t>
        </r>
        <r>
          <rPr>
            <sz val="9"/>
            <color indexed="81"/>
            <rFont val="Tahoma"/>
            <family val="2"/>
          </rPr>
          <t xml:space="preserve">
18-MZO-2014
$3,600 ($3,450 mensualidad + 150 cargo fijo)</t>
        </r>
      </text>
    </comment>
    <comment ref="Z20" authorId="0">
      <text>
        <r>
          <rPr>
            <b/>
            <sz val="9"/>
            <color indexed="81"/>
            <rFont val="Tahoma"/>
            <family val="2"/>
          </rPr>
          <t>contabilidad:</t>
        </r>
        <r>
          <rPr>
            <sz val="9"/>
            <color indexed="81"/>
            <rFont val="Tahoma"/>
            <family val="2"/>
          </rPr>
          <t xml:space="preserve">
14-ABRIL-2014</t>
        </r>
      </text>
    </comment>
    <comment ref="AD20" authorId="1">
      <text>
        <r>
          <rPr>
            <b/>
            <sz val="9"/>
            <color indexed="81"/>
            <rFont val="Tahoma"/>
            <family val="2"/>
          </rPr>
          <t>gteadmin:</t>
        </r>
        <r>
          <rPr>
            <sz val="9"/>
            <color indexed="81"/>
            <rFont val="Tahoma"/>
            <family val="2"/>
          </rPr>
          <t xml:space="preserve">
23 JUL
</t>
        </r>
      </text>
    </comment>
    <comment ref="AF20" authorId="1">
      <text>
        <r>
          <rPr>
            <b/>
            <sz val="9"/>
            <color indexed="81"/>
            <rFont val="Tahoma"/>
            <family val="2"/>
          </rPr>
          <t>gteadmin:</t>
        </r>
        <r>
          <rPr>
            <sz val="9"/>
            <color indexed="81"/>
            <rFont val="Tahoma"/>
            <family val="2"/>
          </rPr>
          <t xml:space="preserve">
7 JUL
</t>
        </r>
      </text>
    </comment>
    <comment ref="AH20" authorId="0">
      <text>
        <r>
          <rPr>
            <b/>
            <sz val="9"/>
            <color indexed="81"/>
            <rFont val="Tahoma"/>
            <family val="2"/>
          </rPr>
          <t>contabilidad:</t>
        </r>
        <r>
          <rPr>
            <sz val="9"/>
            <color indexed="81"/>
            <rFont val="Tahoma"/>
            <family val="2"/>
          </rPr>
          <t xml:space="preserve">
15/AGO/2014</t>
        </r>
      </text>
    </comment>
    <comment ref="AJ20" authorId="0">
      <text>
        <r>
          <rPr>
            <b/>
            <sz val="9"/>
            <color indexed="81"/>
            <rFont val="Tahoma"/>
            <family val="2"/>
          </rPr>
          <t>contabilidad:</t>
        </r>
        <r>
          <rPr>
            <sz val="9"/>
            <color indexed="81"/>
            <rFont val="Tahoma"/>
            <family val="2"/>
          </rPr>
          <t xml:space="preserve">
18-09-14 
3,450 MENS + 150 RECARGOS</t>
        </r>
      </text>
    </comment>
    <comment ref="AL20" authorId="2">
      <text>
        <r>
          <rPr>
            <b/>
            <sz val="9"/>
            <color indexed="81"/>
            <rFont val="Tahoma"/>
            <family val="2"/>
          </rPr>
          <t>CMICLEON-05:</t>
        </r>
        <r>
          <rPr>
            <sz val="9"/>
            <color indexed="81"/>
            <rFont val="Tahoma"/>
            <family val="2"/>
          </rPr>
          <t xml:space="preserve">
23-10-14</t>
        </r>
      </text>
    </comment>
    <comment ref="AN20" authorId="3">
      <text>
        <r>
          <rPr>
            <b/>
            <sz val="9"/>
            <color indexed="81"/>
            <rFont val="Tahoma"/>
            <family val="2"/>
          </rPr>
          <t>auxcontable:</t>
        </r>
        <r>
          <rPr>
            <sz val="9"/>
            <color indexed="81"/>
            <rFont val="Tahoma"/>
            <family val="2"/>
          </rPr>
          <t xml:space="preserve">
14-11-2014</t>
        </r>
      </text>
    </comment>
    <comment ref="D22" authorId="1">
      <text>
        <r>
          <rPr>
            <b/>
            <sz val="9"/>
            <color indexed="81"/>
            <rFont val="Tahoma"/>
            <family val="2"/>
          </rPr>
          <t>gteadmin:</t>
        </r>
        <r>
          <rPr>
            <sz val="9"/>
            <color indexed="81"/>
            <rFont val="Tahoma"/>
            <family val="2"/>
          </rPr>
          <t xml:space="preserve">
28-MAYO-13</t>
        </r>
      </text>
    </comment>
    <comment ref="F22" authorId="1">
      <text>
        <r>
          <rPr>
            <b/>
            <sz val="9"/>
            <color indexed="81"/>
            <rFont val="Tahoma"/>
            <family val="2"/>
          </rPr>
          <t>gteadmin:</t>
        </r>
        <r>
          <rPr>
            <sz val="9"/>
            <color indexed="81"/>
            <rFont val="Tahoma"/>
            <family val="2"/>
          </rPr>
          <t xml:space="preserve">
4-JUN-13 $3243
4-JUL-13 $117</t>
        </r>
      </text>
    </comment>
    <comment ref="H22" authorId="1">
      <text>
        <r>
          <rPr>
            <b/>
            <sz val="9"/>
            <color indexed="81"/>
            <rFont val="Tahoma"/>
            <family val="2"/>
          </rPr>
          <t>gteadmin:</t>
        </r>
        <r>
          <rPr>
            <sz val="9"/>
            <color indexed="81"/>
            <rFont val="Tahoma"/>
            <family val="2"/>
          </rPr>
          <t xml:space="preserve">
4-JUL-13</t>
        </r>
      </text>
    </comment>
    <comment ref="J22" authorId="1">
      <text>
        <r>
          <rPr>
            <b/>
            <sz val="9"/>
            <color indexed="81"/>
            <rFont val="Tahoma"/>
            <family val="2"/>
          </rPr>
          <t>gteadmin:</t>
        </r>
        <r>
          <rPr>
            <sz val="9"/>
            <color indexed="81"/>
            <rFont val="Tahoma"/>
            <family val="2"/>
          </rPr>
          <t xml:space="preserve">
5-AGOS-13</t>
        </r>
      </text>
    </comment>
    <comment ref="L22" authorId="1">
      <text>
        <r>
          <rPr>
            <b/>
            <sz val="9"/>
            <color indexed="81"/>
            <rFont val="Tahoma"/>
            <family val="2"/>
          </rPr>
          <t>gteadmin:</t>
        </r>
        <r>
          <rPr>
            <sz val="9"/>
            <color indexed="81"/>
            <rFont val="Tahoma"/>
            <family val="2"/>
          </rPr>
          <t xml:space="preserve">
4-SEP-13</t>
        </r>
      </text>
    </comment>
    <comment ref="N22" authorId="4">
      <text>
        <r>
          <rPr>
            <b/>
            <sz val="9"/>
            <color indexed="81"/>
            <rFont val="Tahoma"/>
            <family val="2"/>
          </rPr>
          <t>GteAdmin:</t>
        </r>
        <r>
          <rPr>
            <sz val="9"/>
            <color indexed="81"/>
            <rFont val="Tahoma"/>
            <family val="2"/>
          </rPr>
          <t xml:space="preserve">
7/10/2013
</t>
        </r>
      </text>
    </comment>
    <comment ref="P22" authorId="1">
      <text>
        <r>
          <rPr>
            <b/>
            <sz val="9"/>
            <color indexed="81"/>
            <rFont val="Tahoma"/>
            <family val="2"/>
          </rPr>
          <t>6-NOV-13</t>
        </r>
        <r>
          <rPr>
            <sz val="9"/>
            <color indexed="81"/>
            <rFont val="Tahoma"/>
            <family val="2"/>
          </rPr>
          <t xml:space="preserve">
</t>
        </r>
      </text>
    </comment>
    <comment ref="R22" authorId="0">
      <text>
        <r>
          <rPr>
            <b/>
            <sz val="9"/>
            <color indexed="81"/>
            <rFont val="Tahoma"/>
            <family val="2"/>
          </rPr>
          <t>contabilidad:</t>
        </r>
        <r>
          <rPr>
            <sz val="9"/>
            <color indexed="81"/>
            <rFont val="Tahoma"/>
            <family val="2"/>
          </rPr>
          <t xml:space="preserve">
EFECTIVO 5-DIC-13
DEPOSITADO 6-DIC-13</t>
        </r>
      </text>
    </comment>
    <comment ref="V22" authorId="0">
      <text>
        <r>
          <rPr>
            <b/>
            <sz val="9"/>
            <color indexed="81"/>
            <rFont val="Tahoma"/>
            <family val="2"/>
          </rPr>
          <t>contabilidad:</t>
        </r>
        <r>
          <rPr>
            <sz val="9"/>
            <color indexed="81"/>
            <rFont val="Tahoma"/>
            <family val="2"/>
          </rPr>
          <t xml:space="preserve">
06-ENE-14</t>
        </r>
      </text>
    </comment>
    <comment ref="X22" authorId="0">
      <text>
        <r>
          <rPr>
            <b/>
            <sz val="9"/>
            <color indexed="81"/>
            <rFont val="Tahoma"/>
            <family val="2"/>
          </rPr>
          <t>contabilidad:</t>
        </r>
        <r>
          <rPr>
            <sz val="9"/>
            <color indexed="81"/>
            <rFont val="Tahoma"/>
            <family val="2"/>
          </rPr>
          <t xml:space="preserve">
28-FEB-2014</t>
        </r>
      </text>
    </comment>
    <comment ref="Z22" authorId="0">
      <text>
        <r>
          <rPr>
            <b/>
            <sz val="9"/>
            <color indexed="81"/>
            <rFont val="Tahoma"/>
            <family val="2"/>
          </rPr>
          <t>contabilidad:</t>
        </r>
        <r>
          <rPr>
            <sz val="9"/>
            <color indexed="81"/>
            <rFont val="Tahoma"/>
            <family val="2"/>
          </rPr>
          <t xml:space="preserve">
EFECTIVO 28/MZO
DEPOSITADO 02/ABRIL</t>
        </r>
      </text>
    </comment>
    <comment ref="AB22" authorId="0">
      <text>
        <r>
          <rPr>
            <b/>
            <sz val="9"/>
            <color indexed="81"/>
            <rFont val="Tahoma"/>
            <family val="2"/>
          </rPr>
          <t>contabilidad:</t>
        </r>
        <r>
          <rPr>
            <sz val="9"/>
            <color indexed="81"/>
            <rFont val="Tahoma"/>
            <family val="2"/>
          </rPr>
          <t xml:space="preserve">
05-mayo-2014</t>
        </r>
      </text>
    </comment>
    <comment ref="AD22" authorId="1">
      <text>
        <r>
          <rPr>
            <b/>
            <sz val="9"/>
            <color indexed="81"/>
            <rFont val="Tahoma"/>
            <family val="2"/>
          </rPr>
          <t>gteadmin:</t>
        </r>
        <r>
          <rPr>
            <sz val="9"/>
            <color indexed="81"/>
            <rFont val="Tahoma"/>
            <family val="2"/>
          </rPr>
          <t xml:space="preserve">
5 JUN
</t>
        </r>
      </text>
    </comment>
    <comment ref="AF22" authorId="0">
      <text>
        <r>
          <rPr>
            <b/>
            <sz val="9"/>
            <color indexed="81"/>
            <rFont val="Tahoma"/>
            <family val="2"/>
          </rPr>
          <t>contabilidad:</t>
        </r>
        <r>
          <rPr>
            <sz val="9"/>
            <color indexed="81"/>
            <rFont val="Tahoma"/>
            <family val="2"/>
          </rPr>
          <t xml:space="preserve">
04-07-2014</t>
        </r>
      </text>
    </comment>
    <comment ref="AH22" authorId="0">
      <text>
        <r>
          <rPr>
            <b/>
            <sz val="9"/>
            <color indexed="81"/>
            <rFont val="Tahoma"/>
            <family val="2"/>
          </rPr>
          <t>contabilidad:</t>
        </r>
        <r>
          <rPr>
            <sz val="9"/>
            <color indexed="81"/>
            <rFont val="Tahoma"/>
            <family val="2"/>
          </rPr>
          <t xml:space="preserve">
05-08-14 VERIFICAR JULIO</t>
        </r>
      </text>
    </comment>
    <comment ref="AJ22" authorId="0">
      <text>
        <r>
          <rPr>
            <b/>
            <sz val="9"/>
            <color indexed="81"/>
            <rFont val="Tahoma"/>
            <family val="2"/>
          </rPr>
          <t>contabilidad:</t>
        </r>
        <r>
          <rPr>
            <sz val="9"/>
            <color indexed="81"/>
            <rFont val="Tahoma"/>
            <family val="2"/>
          </rPr>
          <t xml:space="preserve">
05-09-2014</t>
        </r>
      </text>
    </comment>
    <comment ref="AL22" authorId="0">
      <text>
        <r>
          <rPr>
            <b/>
            <sz val="9"/>
            <color indexed="81"/>
            <rFont val="Tahoma"/>
            <family val="2"/>
          </rPr>
          <t>contabilidad:</t>
        </r>
        <r>
          <rPr>
            <sz val="9"/>
            <color indexed="81"/>
            <rFont val="Tahoma"/>
            <family val="2"/>
          </rPr>
          <t xml:space="preserve">
03-10-2014</t>
        </r>
      </text>
    </comment>
    <comment ref="AN22" authorId="3">
      <text>
        <r>
          <rPr>
            <b/>
            <sz val="9"/>
            <color indexed="81"/>
            <rFont val="Tahoma"/>
            <family val="2"/>
          </rPr>
          <t>auxcontable:</t>
        </r>
        <r>
          <rPr>
            <sz val="9"/>
            <color indexed="81"/>
            <rFont val="Tahoma"/>
            <family val="2"/>
          </rPr>
          <t xml:space="preserve">
05-11-2014</t>
        </r>
      </text>
    </comment>
    <comment ref="D23" authorId="0">
      <text>
        <r>
          <rPr>
            <b/>
            <sz val="9"/>
            <color indexed="81"/>
            <rFont val="Tahoma"/>
            <family val="2"/>
          </rPr>
          <t>contabilidad:</t>
        </r>
        <r>
          <rPr>
            <sz val="9"/>
            <color indexed="81"/>
            <rFont val="Tahoma"/>
            <family val="2"/>
          </rPr>
          <t xml:space="preserve">
29-ABRIL-13</t>
        </r>
      </text>
    </comment>
    <comment ref="F23" authorId="0">
      <text>
        <r>
          <rPr>
            <b/>
            <sz val="9"/>
            <color indexed="81"/>
            <rFont val="Tahoma"/>
            <family val="2"/>
          </rPr>
          <t>contabilidad:</t>
        </r>
        <r>
          <rPr>
            <sz val="9"/>
            <color indexed="81"/>
            <rFont val="Tahoma"/>
            <family val="2"/>
          </rPr>
          <t xml:space="preserve">
29-ABRIL-13</t>
        </r>
      </text>
    </comment>
    <comment ref="H23" authorId="0">
      <text>
        <r>
          <rPr>
            <b/>
            <sz val="9"/>
            <color indexed="81"/>
            <rFont val="Tahoma"/>
            <family val="2"/>
          </rPr>
          <t>contabilidad:</t>
        </r>
        <r>
          <rPr>
            <sz val="9"/>
            <color indexed="81"/>
            <rFont val="Tahoma"/>
            <family val="2"/>
          </rPr>
          <t xml:space="preserve">
5-JULIO-13</t>
        </r>
      </text>
    </comment>
    <comment ref="J23" authorId="0">
      <text>
        <r>
          <rPr>
            <b/>
            <sz val="9"/>
            <color indexed="81"/>
            <rFont val="Tahoma"/>
            <family val="2"/>
          </rPr>
          <t>contabilidad:</t>
        </r>
        <r>
          <rPr>
            <sz val="9"/>
            <color indexed="81"/>
            <rFont val="Tahoma"/>
            <family val="2"/>
          </rPr>
          <t xml:space="preserve">
5-AGOSTO-13</t>
        </r>
      </text>
    </comment>
    <comment ref="L23" authorId="0">
      <text>
        <r>
          <rPr>
            <b/>
            <sz val="9"/>
            <color indexed="81"/>
            <rFont val="Tahoma"/>
            <family val="2"/>
          </rPr>
          <t>contabilidad:</t>
        </r>
        <r>
          <rPr>
            <sz val="9"/>
            <color indexed="81"/>
            <rFont val="Tahoma"/>
            <family val="2"/>
          </rPr>
          <t xml:space="preserve">
03-SEP-13</t>
        </r>
      </text>
    </comment>
    <comment ref="N23" authorId="0">
      <text>
        <r>
          <rPr>
            <b/>
            <sz val="9"/>
            <color indexed="81"/>
            <rFont val="Tahoma"/>
            <family val="2"/>
          </rPr>
          <t>contabilidad:</t>
        </r>
        <r>
          <rPr>
            <sz val="9"/>
            <color indexed="81"/>
            <rFont val="Tahoma"/>
            <family val="2"/>
          </rPr>
          <t xml:space="preserve">
</t>
        </r>
        <r>
          <rPr>
            <sz val="10"/>
            <color indexed="81"/>
            <rFont val="Tahoma"/>
            <family val="2"/>
          </rPr>
          <t>7-OCT-13</t>
        </r>
      </text>
    </comment>
    <comment ref="P23" authorId="0">
      <text>
        <r>
          <rPr>
            <b/>
            <sz val="9"/>
            <color indexed="81"/>
            <rFont val="Tahoma"/>
            <family val="2"/>
          </rPr>
          <t>contabilidad:</t>
        </r>
        <r>
          <rPr>
            <sz val="9"/>
            <color indexed="81"/>
            <rFont val="Tahoma"/>
            <family val="2"/>
          </rPr>
          <t xml:space="preserve">
06-NOV-13</t>
        </r>
      </text>
    </comment>
    <comment ref="R23" authorId="0">
      <text>
        <r>
          <rPr>
            <b/>
            <sz val="9"/>
            <color indexed="81"/>
            <rFont val="Tahoma"/>
            <family val="2"/>
          </rPr>
          <t>contabilidad:</t>
        </r>
        <r>
          <rPr>
            <sz val="9"/>
            <color indexed="81"/>
            <rFont val="Tahoma"/>
            <family val="2"/>
          </rPr>
          <t xml:space="preserve">
05-DIC-2013</t>
        </r>
      </text>
    </comment>
    <comment ref="T23" authorId="0">
      <text>
        <r>
          <rPr>
            <b/>
            <sz val="9"/>
            <color indexed="81"/>
            <rFont val="Tahoma"/>
            <family val="2"/>
          </rPr>
          <t>contabilidad:</t>
        </r>
        <r>
          <rPr>
            <sz val="9"/>
            <color indexed="81"/>
            <rFont val="Tahoma"/>
            <family val="2"/>
          </rPr>
          <t xml:space="preserve">
09-ENEE-2014</t>
        </r>
      </text>
    </comment>
    <comment ref="V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X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Z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AB23" authorId="0">
      <text>
        <r>
          <rPr>
            <b/>
            <sz val="9"/>
            <color indexed="81"/>
            <rFont val="Tahoma"/>
            <family val="2"/>
          </rPr>
          <t>contabilidad:</t>
        </r>
        <r>
          <rPr>
            <sz val="9"/>
            <color indexed="81"/>
            <rFont val="Tahoma"/>
            <family val="2"/>
          </rPr>
          <t xml:space="preserve">
20-ENE-2014
FEBRERO $3760
MZO        $3760
ABRIL      $3760
MAYO      $3760
               15,040 - </t>
        </r>
        <r>
          <rPr>
            <u/>
            <sz val="9"/>
            <color indexed="81"/>
            <rFont val="Tahoma"/>
            <family val="2"/>
          </rPr>
          <t>14800</t>
        </r>
        <r>
          <rPr>
            <sz val="9"/>
            <color indexed="81"/>
            <rFont val="Tahoma"/>
            <family val="2"/>
          </rPr>
          <t xml:space="preserve"> = 240 (DEPOSITARA MAS TARDE)</t>
        </r>
      </text>
    </comment>
    <comment ref="AD23" authorId="1">
      <text>
        <r>
          <rPr>
            <b/>
            <sz val="9"/>
            <color indexed="81"/>
            <rFont val="Tahoma"/>
            <family val="2"/>
          </rPr>
          <t>gteadmin:</t>
        </r>
        <r>
          <rPr>
            <sz val="9"/>
            <color indexed="81"/>
            <rFont val="Tahoma"/>
            <family val="2"/>
          </rPr>
          <t xml:space="preserve">
5 JUN</t>
        </r>
      </text>
    </comment>
    <comment ref="AF23" authorId="0">
      <text>
        <r>
          <rPr>
            <b/>
            <sz val="9"/>
            <color indexed="81"/>
            <rFont val="Tahoma"/>
            <family val="2"/>
          </rPr>
          <t>contabilidad:</t>
        </r>
        <r>
          <rPr>
            <sz val="9"/>
            <color indexed="81"/>
            <rFont val="Tahoma"/>
            <family val="2"/>
          </rPr>
          <t xml:space="preserve">
04-07-14</t>
        </r>
      </text>
    </comment>
    <comment ref="AH23" authorId="0">
      <text>
        <r>
          <rPr>
            <b/>
            <sz val="9"/>
            <color indexed="81"/>
            <rFont val="Tahoma"/>
            <family val="2"/>
          </rPr>
          <t>contabilidad:</t>
        </r>
        <r>
          <rPr>
            <sz val="9"/>
            <color indexed="81"/>
            <rFont val="Tahoma"/>
            <family val="2"/>
          </rPr>
          <t xml:space="preserve">
05-08-14</t>
        </r>
      </text>
    </comment>
    <comment ref="AJ23" authorId="0">
      <text>
        <r>
          <rPr>
            <b/>
            <sz val="9"/>
            <color indexed="81"/>
            <rFont val="Tahoma"/>
            <family val="2"/>
          </rPr>
          <t>contabilidad:</t>
        </r>
        <r>
          <rPr>
            <sz val="9"/>
            <color indexed="81"/>
            <rFont val="Tahoma"/>
            <family val="2"/>
          </rPr>
          <t xml:space="preserve">
08-09-2014</t>
        </r>
      </text>
    </comment>
    <comment ref="AL23" authorId="0">
      <text>
        <r>
          <rPr>
            <b/>
            <sz val="9"/>
            <color indexed="81"/>
            <rFont val="Tahoma"/>
            <family val="2"/>
          </rPr>
          <t>contabilidad:</t>
        </r>
        <r>
          <rPr>
            <sz val="9"/>
            <color indexed="81"/>
            <rFont val="Tahoma"/>
            <family val="2"/>
          </rPr>
          <t xml:space="preserve">
08-10-2014</t>
        </r>
      </text>
    </comment>
    <comment ref="AN23" authorId="3">
      <text>
        <r>
          <rPr>
            <b/>
            <sz val="9"/>
            <color indexed="81"/>
            <rFont val="Tahoma"/>
            <family val="2"/>
          </rPr>
          <t>auxcontable:</t>
        </r>
        <r>
          <rPr>
            <sz val="9"/>
            <color indexed="81"/>
            <rFont val="Tahoma"/>
            <family val="2"/>
          </rPr>
          <t xml:space="preserve">
05-11-2014</t>
        </r>
      </text>
    </comment>
    <comment ref="F24" authorId="1">
      <text>
        <r>
          <rPr>
            <b/>
            <sz val="9"/>
            <color indexed="81"/>
            <rFont val="Tahoma"/>
            <family val="2"/>
          </rPr>
          <t xml:space="preserve">5-JUN-13
</t>
        </r>
        <r>
          <rPr>
            <sz val="9"/>
            <color indexed="81"/>
            <rFont val="Tahoma"/>
            <family val="2"/>
          </rPr>
          <t xml:space="preserve">
</t>
        </r>
      </text>
    </comment>
    <comment ref="H24" authorId="1">
      <text>
        <r>
          <rPr>
            <b/>
            <sz val="9"/>
            <color indexed="81"/>
            <rFont val="Tahoma"/>
            <family val="2"/>
          </rPr>
          <t>11-JUL-13</t>
        </r>
        <r>
          <rPr>
            <sz val="9"/>
            <color indexed="81"/>
            <rFont val="Tahoma"/>
            <family val="2"/>
          </rPr>
          <t xml:space="preserve">
</t>
        </r>
      </text>
    </comment>
    <comment ref="J24" authorId="1">
      <text>
        <r>
          <rPr>
            <b/>
            <sz val="9"/>
            <color indexed="81"/>
            <rFont val="Tahoma"/>
            <family val="2"/>
          </rPr>
          <t>2-SEP-13</t>
        </r>
        <r>
          <rPr>
            <sz val="9"/>
            <color indexed="81"/>
            <rFont val="Tahoma"/>
            <family val="2"/>
          </rPr>
          <t xml:space="preserve">
</t>
        </r>
      </text>
    </comment>
    <comment ref="L24" authorId="1">
      <text>
        <r>
          <rPr>
            <b/>
            <sz val="9"/>
            <color indexed="81"/>
            <rFont val="Tahoma"/>
            <family val="2"/>
          </rPr>
          <t>30-SEP-13</t>
        </r>
        <r>
          <rPr>
            <sz val="9"/>
            <color indexed="81"/>
            <rFont val="Tahoma"/>
            <family val="2"/>
          </rPr>
          <t xml:space="preserve">
</t>
        </r>
      </text>
    </comment>
    <comment ref="N24" authorId="1">
      <text>
        <r>
          <rPr>
            <sz val="9"/>
            <color indexed="81"/>
            <rFont val="Tahoma"/>
            <family val="2"/>
          </rPr>
          <t xml:space="preserve">30-OCT-13
</t>
        </r>
      </text>
    </comment>
    <comment ref="P24" authorId="0">
      <text>
        <r>
          <rPr>
            <b/>
            <sz val="9"/>
            <color indexed="81"/>
            <rFont val="Tahoma"/>
            <family val="2"/>
          </rPr>
          <t>contabilidad:</t>
        </r>
        <r>
          <rPr>
            <sz val="9"/>
            <color indexed="81"/>
            <rFont val="Tahoma"/>
            <family val="2"/>
          </rPr>
          <t xml:space="preserve">
30-NOV-13 (PAGO EFEC.) Y DEPOSITO EN BCO. 2-DIC-13, 3600 DE NOV Y DIF. DE REC.DE MESES ANTRIORES </t>
        </r>
      </text>
    </comment>
    <comment ref="R24" authorId="0">
      <text>
        <r>
          <rPr>
            <b/>
            <sz val="9"/>
            <color indexed="81"/>
            <rFont val="Tahoma"/>
            <family val="2"/>
          </rPr>
          <t>contabilidad:</t>
        </r>
        <r>
          <rPr>
            <sz val="9"/>
            <color indexed="81"/>
            <rFont val="Tahoma"/>
            <family val="2"/>
          </rPr>
          <t xml:space="preserve">
27-DIC-13
$3450 MENS.
$150     CARGO FIJO</t>
        </r>
      </text>
    </comment>
    <comment ref="T24" authorId="0">
      <text>
        <r>
          <rPr>
            <b/>
            <sz val="9"/>
            <color indexed="81"/>
            <rFont val="Tahoma"/>
            <family val="2"/>
          </rPr>
          <t>contabilidad:</t>
        </r>
        <r>
          <rPr>
            <sz val="9"/>
            <color indexed="81"/>
            <rFont val="Tahoma"/>
            <family val="2"/>
          </rPr>
          <t xml:space="preserve">
24-FEB-14  $3772.50 (3450 mes ene + 150 cgo fijo + 172.50 interes mora)</t>
        </r>
      </text>
    </comment>
    <comment ref="V24" authorId="0">
      <text>
        <r>
          <rPr>
            <b/>
            <sz val="9"/>
            <color indexed="81"/>
            <rFont val="Tahoma"/>
            <family val="2"/>
          </rPr>
          <t>contabilidad:</t>
        </r>
        <r>
          <rPr>
            <sz val="9"/>
            <color indexed="81"/>
            <rFont val="Tahoma"/>
            <family val="2"/>
          </rPr>
          <t xml:space="preserve">
28-FEB-14</t>
        </r>
      </text>
    </comment>
    <comment ref="X24" authorId="0">
      <text>
        <r>
          <rPr>
            <b/>
            <sz val="9"/>
            <color indexed="81"/>
            <rFont val="Tahoma"/>
            <family val="2"/>
          </rPr>
          <t>contabilidad:</t>
        </r>
        <r>
          <rPr>
            <sz val="9"/>
            <color indexed="81"/>
            <rFont val="Tahoma"/>
            <family val="2"/>
          </rPr>
          <t xml:space="preserve">
14-ABRIL-14  $3772.50 (3450 mes  + 150 cgo fijo + 172.50 interes mora)</t>
        </r>
      </text>
    </comment>
    <comment ref="Z24" authorId="0">
      <text>
        <r>
          <rPr>
            <b/>
            <sz val="9"/>
            <color indexed="81"/>
            <rFont val="Tahoma"/>
            <family val="2"/>
          </rPr>
          <t>contabilidad:</t>
        </r>
        <r>
          <rPr>
            <sz val="9"/>
            <color indexed="81"/>
            <rFont val="Tahoma"/>
            <family val="2"/>
          </rPr>
          <t xml:space="preserve">
26-MAYO-2014
$3450 MENSUALIDAD
150 CARGO FIJO</t>
        </r>
      </text>
    </comment>
    <comment ref="AB24" authorId="0">
      <text>
        <r>
          <rPr>
            <b/>
            <sz val="9"/>
            <color indexed="81"/>
            <rFont val="Tahoma"/>
            <family val="2"/>
          </rPr>
          <t>contabilidad:</t>
        </r>
        <r>
          <rPr>
            <sz val="9"/>
            <color indexed="81"/>
            <rFont val="Tahoma"/>
            <family val="2"/>
          </rPr>
          <t xml:space="preserve">
26-MAYO-2014
$3450 MENSUALIDAD
150 CARGO FIJO</t>
        </r>
      </text>
    </comment>
    <comment ref="AD24" authorId="0">
      <text>
        <r>
          <rPr>
            <b/>
            <sz val="9"/>
            <color indexed="81"/>
            <rFont val="Tahoma"/>
            <family val="2"/>
          </rPr>
          <t>contabilidad:</t>
        </r>
        <r>
          <rPr>
            <sz val="9"/>
            <color indexed="81"/>
            <rFont val="Tahoma"/>
            <family val="2"/>
          </rPr>
          <t xml:space="preserve">
02-JUNIO-2014</t>
        </r>
      </text>
    </comment>
    <comment ref="AF24" authorId="1">
      <text>
        <r>
          <rPr>
            <b/>
            <sz val="9"/>
            <color indexed="81"/>
            <rFont val="Tahoma"/>
            <family val="2"/>
          </rPr>
          <t>gteadmin:</t>
        </r>
        <r>
          <rPr>
            <sz val="9"/>
            <color indexed="81"/>
            <rFont val="Tahoma"/>
            <family val="2"/>
          </rPr>
          <t xml:space="preserve">
31 JUL
</t>
        </r>
      </text>
    </comment>
    <comment ref="AH24" authorId="0">
      <text>
        <r>
          <rPr>
            <b/>
            <sz val="9"/>
            <color indexed="81"/>
            <rFont val="Tahoma"/>
            <family val="2"/>
          </rPr>
          <t>contabilidad:</t>
        </r>
        <r>
          <rPr>
            <sz val="9"/>
            <color indexed="81"/>
            <rFont val="Tahoma"/>
            <family val="2"/>
          </rPr>
          <t xml:space="preserve">
29-09-2014 paga mens. agosto</t>
        </r>
      </text>
    </comment>
    <comment ref="AJ24" authorId="0">
      <text>
        <r>
          <rPr>
            <b/>
            <sz val="9"/>
            <color indexed="81"/>
            <rFont val="Tahoma"/>
            <family val="2"/>
          </rPr>
          <t>contabilidad:</t>
        </r>
        <r>
          <rPr>
            <sz val="9"/>
            <color indexed="81"/>
            <rFont val="Tahoma"/>
            <family val="2"/>
          </rPr>
          <t xml:space="preserve">
29-10-2014
3,450 MENS+150 REC.+172.50INT+328INT ATRASADOS 
</t>
        </r>
      </text>
    </comment>
    <comment ref="AL24" authorId="3">
      <text>
        <r>
          <rPr>
            <b/>
            <sz val="9"/>
            <color indexed="81"/>
            <rFont val="Tahoma"/>
            <family val="2"/>
          </rPr>
          <t>auxcontable:</t>
        </r>
        <r>
          <rPr>
            <sz val="9"/>
            <color indexed="81"/>
            <rFont val="Tahoma"/>
            <family val="2"/>
          </rPr>
          <t xml:space="preserve">
18-11-2014</t>
        </r>
      </text>
    </comment>
    <comment ref="AN24" authorId="3">
      <text>
        <r>
          <rPr>
            <b/>
            <sz val="9"/>
            <color indexed="81"/>
            <rFont val="Tahoma"/>
            <family val="2"/>
          </rPr>
          <t>auxcontable:</t>
        </r>
        <r>
          <rPr>
            <sz val="9"/>
            <color indexed="81"/>
            <rFont val="Tahoma"/>
            <family val="2"/>
          </rPr>
          <t xml:space="preserve">
18-11-2014</t>
        </r>
      </text>
    </comment>
    <comment ref="D25" authorId="0">
      <text>
        <r>
          <rPr>
            <b/>
            <sz val="9"/>
            <color indexed="81"/>
            <rFont val="Tahoma"/>
            <family val="2"/>
          </rPr>
          <t>contabilidad:</t>
        </r>
        <r>
          <rPr>
            <sz val="9"/>
            <color indexed="81"/>
            <rFont val="Tahoma"/>
            <family val="2"/>
          </rPr>
          <t xml:space="preserve">
4-ABRIL-13</t>
        </r>
      </text>
    </comment>
    <comment ref="H25" authorId="0">
      <text>
        <r>
          <rPr>
            <b/>
            <sz val="9"/>
            <color indexed="81"/>
            <rFont val="Tahoma"/>
            <family val="2"/>
          </rPr>
          <t>contabilidad:</t>
        </r>
        <r>
          <rPr>
            <sz val="9"/>
            <color indexed="81"/>
            <rFont val="Tahoma"/>
            <family val="2"/>
          </rPr>
          <t xml:space="preserve">
1-JULIO-13</t>
        </r>
      </text>
    </comment>
    <comment ref="J25" authorId="0">
      <text>
        <r>
          <rPr>
            <b/>
            <sz val="9"/>
            <color indexed="81"/>
            <rFont val="Tahoma"/>
            <family val="2"/>
          </rPr>
          <t>contabilidad:</t>
        </r>
        <r>
          <rPr>
            <sz val="9"/>
            <color indexed="81"/>
            <rFont val="Tahoma"/>
            <family val="2"/>
          </rPr>
          <t xml:space="preserve">
05-AGOS-13</t>
        </r>
      </text>
    </comment>
    <comment ref="L25" authorId="0">
      <text>
        <r>
          <rPr>
            <b/>
            <sz val="9"/>
            <color indexed="81"/>
            <rFont val="Tahoma"/>
            <family val="2"/>
          </rPr>
          <t>contabilidad:</t>
        </r>
        <r>
          <rPr>
            <sz val="9"/>
            <color indexed="81"/>
            <rFont val="Tahoma"/>
            <family val="2"/>
          </rPr>
          <t xml:space="preserve">
4-SEP-13</t>
        </r>
      </text>
    </comment>
    <comment ref="N25" authorId="0">
      <text>
        <r>
          <rPr>
            <b/>
            <sz val="9"/>
            <color indexed="81"/>
            <rFont val="Tahoma"/>
            <family val="2"/>
          </rPr>
          <t>contabilidad:</t>
        </r>
        <r>
          <rPr>
            <sz val="9"/>
            <color indexed="81"/>
            <rFont val="Tahoma"/>
            <family val="2"/>
          </rPr>
          <t xml:space="preserve">
</t>
        </r>
        <r>
          <rPr>
            <sz val="10"/>
            <color indexed="81"/>
            <rFont val="Tahoma"/>
            <family val="2"/>
          </rPr>
          <t>8-OCT-13</t>
        </r>
      </text>
    </comment>
    <comment ref="P25" authorId="0">
      <text>
        <r>
          <rPr>
            <b/>
            <sz val="9"/>
            <color indexed="81"/>
            <rFont val="Tahoma"/>
            <family val="2"/>
          </rPr>
          <t>contabilidad:</t>
        </r>
        <r>
          <rPr>
            <sz val="9"/>
            <color indexed="81"/>
            <rFont val="Tahoma"/>
            <family val="2"/>
          </rPr>
          <t xml:space="preserve">
04-NOV-13</t>
        </r>
      </text>
    </comment>
    <comment ref="R25" authorId="0">
      <text>
        <r>
          <rPr>
            <b/>
            <sz val="9"/>
            <color indexed="81"/>
            <rFont val="Tahoma"/>
            <family val="2"/>
          </rPr>
          <t>contabilidad:</t>
        </r>
        <r>
          <rPr>
            <sz val="9"/>
            <color indexed="81"/>
            <rFont val="Tahoma"/>
            <family val="2"/>
          </rPr>
          <t xml:space="preserve">
18-DIC-13</t>
        </r>
      </text>
    </comment>
    <comment ref="T25" authorId="0">
      <text>
        <r>
          <rPr>
            <b/>
            <sz val="9"/>
            <color indexed="81"/>
            <rFont val="Tahoma"/>
            <family val="2"/>
          </rPr>
          <t>contabilidad:</t>
        </r>
        <r>
          <rPr>
            <sz val="9"/>
            <color indexed="81"/>
            <rFont val="Tahoma"/>
            <family val="2"/>
          </rPr>
          <t xml:space="preserve">
16-ENE-14</t>
        </r>
      </text>
    </comment>
    <comment ref="V25" authorId="0">
      <text>
        <r>
          <rPr>
            <b/>
            <sz val="9"/>
            <color indexed="81"/>
            <rFont val="Tahoma"/>
            <family val="2"/>
          </rPr>
          <t>contabilidad:</t>
        </r>
        <r>
          <rPr>
            <sz val="9"/>
            <color indexed="81"/>
            <rFont val="Tahoma"/>
            <family val="2"/>
          </rPr>
          <t xml:space="preserve">
06-FEB-2014</t>
        </r>
      </text>
    </comment>
    <comment ref="X25" authorId="0">
      <text>
        <r>
          <rPr>
            <b/>
            <sz val="9"/>
            <color indexed="81"/>
            <rFont val="Tahoma"/>
            <family val="2"/>
          </rPr>
          <t>contabilidad:</t>
        </r>
        <r>
          <rPr>
            <sz val="9"/>
            <color indexed="81"/>
            <rFont val="Tahoma"/>
            <family val="2"/>
          </rPr>
          <t xml:space="preserve">
05-MZO-2014</t>
        </r>
      </text>
    </comment>
    <comment ref="Z25" authorId="0">
      <text>
        <r>
          <rPr>
            <b/>
            <sz val="9"/>
            <color indexed="81"/>
            <rFont val="Tahoma"/>
            <family val="2"/>
          </rPr>
          <t>contabilidad:</t>
        </r>
        <r>
          <rPr>
            <sz val="9"/>
            <color indexed="81"/>
            <rFont val="Tahoma"/>
            <family val="2"/>
          </rPr>
          <t xml:space="preserve">
02-ABRIL-2014</t>
        </r>
      </text>
    </comment>
    <comment ref="AB25" authorId="0">
      <text>
        <r>
          <rPr>
            <b/>
            <sz val="9"/>
            <color indexed="81"/>
            <rFont val="Tahoma"/>
            <family val="2"/>
          </rPr>
          <t>contabilidad:</t>
        </r>
        <r>
          <rPr>
            <sz val="9"/>
            <color indexed="81"/>
            <rFont val="Tahoma"/>
            <family val="2"/>
          </rPr>
          <t xml:space="preserve">
27-MAYO-2014
$4200 MENSUALIDAD
150 CARGO FIJO</t>
        </r>
      </text>
    </comment>
    <comment ref="AD25" authorId="1">
      <text>
        <r>
          <rPr>
            <b/>
            <sz val="9"/>
            <color indexed="81"/>
            <rFont val="Tahoma"/>
            <family val="2"/>
          </rPr>
          <t>gteadmin:</t>
        </r>
        <r>
          <rPr>
            <sz val="9"/>
            <color indexed="81"/>
            <rFont val="Tahoma"/>
            <family val="2"/>
          </rPr>
          <t xml:space="preserve">
16 JUN
</t>
        </r>
      </text>
    </comment>
    <comment ref="AF25" authorId="0">
      <text>
        <r>
          <rPr>
            <b/>
            <sz val="9"/>
            <color indexed="81"/>
            <rFont val="Tahoma"/>
            <family val="2"/>
          </rPr>
          <t>contabilidad:</t>
        </r>
        <r>
          <rPr>
            <sz val="9"/>
            <color indexed="81"/>
            <rFont val="Tahoma"/>
            <family val="2"/>
          </rPr>
          <t xml:space="preserve">
31-07-14 PAGA 8298 
JUL.4,200 MENS. + 150 CAR. Y PAGA AGOSTO 3,948</t>
        </r>
      </text>
    </comment>
    <comment ref="AH25" authorId="0">
      <text>
        <r>
          <rPr>
            <b/>
            <sz val="9"/>
            <color indexed="81"/>
            <rFont val="Tahoma"/>
            <family val="2"/>
          </rPr>
          <t>contabilidad:</t>
        </r>
        <r>
          <rPr>
            <sz val="9"/>
            <color indexed="81"/>
            <rFont val="Tahoma"/>
            <family val="2"/>
          </rPr>
          <t xml:space="preserve">
31-07-14 PAGA 8298 
JUL.4,200 MENS. + 150 CAR. Y PAGA AGOSTO 3,948</t>
        </r>
      </text>
    </comment>
    <comment ref="AJ25" authorId="2">
      <text>
        <r>
          <rPr>
            <b/>
            <sz val="9"/>
            <color indexed="81"/>
            <rFont val="Tahoma"/>
            <family val="2"/>
          </rPr>
          <t>CMICLEON-05:</t>
        </r>
        <r>
          <rPr>
            <sz val="9"/>
            <color indexed="81"/>
            <rFont val="Tahoma"/>
            <family val="2"/>
          </rPr>
          <t xml:space="preserve">
27-08-14</t>
        </r>
      </text>
    </comment>
    <comment ref="AL25" authorId="3">
      <text>
        <r>
          <rPr>
            <b/>
            <sz val="9"/>
            <color indexed="81"/>
            <rFont val="Tahoma"/>
            <family val="2"/>
          </rPr>
          <t>auxcontable:</t>
        </r>
        <r>
          <rPr>
            <sz val="9"/>
            <color indexed="81"/>
            <rFont val="Tahoma"/>
            <family val="2"/>
          </rPr>
          <t xml:space="preserve">
30-10-2014</t>
        </r>
      </text>
    </comment>
    <comment ref="AN25" authorId="3">
      <text>
        <r>
          <rPr>
            <b/>
            <sz val="9"/>
            <color indexed="81"/>
            <rFont val="Tahoma"/>
            <family val="2"/>
          </rPr>
          <t>auxcontable:</t>
        </r>
        <r>
          <rPr>
            <sz val="9"/>
            <color indexed="81"/>
            <rFont val="Tahoma"/>
            <family val="2"/>
          </rPr>
          <t xml:space="preserve">
30-10-2014</t>
        </r>
      </text>
    </comment>
    <comment ref="D26" authorId="0">
      <text>
        <r>
          <rPr>
            <b/>
            <sz val="9"/>
            <color indexed="81"/>
            <rFont val="Tahoma"/>
            <family val="2"/>
          </rPr>
          <t>contabilidad:</t>
        </r>
        <r>
          <rPr>
            <sz val="9"/>
            <color indexed="81"/>
            <rFont val="Tahoma"/>
            <family val="2"/>
          </rPr>
          <t xml:space="preserve">
30/04/2013</t>
        </r>
      </text>
    </comment>
    <comment ref="F26" authorId="0">
      <text>
        <r>
          <rPr>
            <b/>
            <sz val="9"/>
            <color indexed="81"/>
            <rFont val="Tahoma"/>
            <family val="2"/>
          </rPr>
          <t>contabilidad:</t>
        </r>
        <r>
          <rPr>
            <sz val="9"/>
            <color indexed="81"/>
            <rFont val="Tahoma"/>
            <family val="2"/>
          </rPr>
          <t xml:space="preserve">
3-JUNIO-13</t>
        </r>
      </text>
    </comment>
    <comment ref="H26" authorId="0">
      <text>
        <r>
          <rPr>
            <b/>
            <sz val="9"/>
            <color indexed="81"/>
            <rFont val="Tahoma"/>
            <family val="2"/>
          </rPr>
          <t>contabilidad:</t>
        </r>
        <r>
          <rPr>
            <sz val="9"/>
            <color indexed="81"/>
            <rFont val="Tahoma"/>
            <family val="2"/>
          </rPr>
          <t xml:space="preserve">
8-JULIO-13</t>
        </r>
      </text>
    </comment>
    <comment ref="J26" authorId="0">
      <text>
        <r>
          <rPr>
            <b/>
            <sz val="9"/>
            <color indexed="81"/>
            <rFont val="Tahoma"/>
            <family val="2"/>
          </rPr>
          <t>contabilidad:</t>
        </r>
        <r>
          <rPr>
            <sz val="9"/>
            <color indexed="81"/>
            <rFont val="Tahoma"/>
            <family val="2"/>
          </rPr>
          <t xml:space="preserve">
6-AGOSTO-13</t>
        </r>
      </text>
    </comment>
    <comment ref="L26" authorId="0">
      <text>
        <r>
          <rPr>
            <b/>
            <sz val="9"/>
            <color indexed="81"/>
            <rFont val="Tahoma"/>
            <family val="2"/>
          </rPr>
          <t>contabilidad:</t>
        </r>
        <r>
          <rPr>
            <sz val="9"/>
            <color indexed="81"/>
            <rFont val="Tahoma"/>
            <family val="2"/>
          </rPr>
          <t xml:space="preserve">
4-SEP-13</t>
        </r>
      </text>
    </comment>
    <comment ref="N26" authorId="0">
      <text>
        <r>
          <rPr>
            <b/>
            <sz val="9"/>
            <color indexed="81"/>
            <rFont val="Tahoma"/>
            <family val="2"/>
          </rPr>
          <t>contabilidad:</t>
        </r>
        <r>
          <rPr>
            <sz val="9"/>
            <color indexed="81"/>
            <rFont val="Tahoma"/>
            <family val="2"/>
          </rPr>
          <t xml:space="preserve">
25-OCTUBRE-13</t>
        </r>
      </text>
    </comment>
    <comment ref="P26" authorId="0">
      <text>
        <r>
          <rPr>
            <b/>
            <sz val="9"/>
            <color indexed="81"/>
            <rFont val="Tahoma"/>
            <family val="2"/>
          </rPr>
          <t>contabilidad:</t>
        </r>
        <r>
          <rPr>
            <sz val="9"/>
            <color indexed="81"/>
            <rFont val="Tahoma"/>
            <family val="2"/>
          </rPr>
          <t xml:space="preserve">
5-NOV-13</t>
        </r>
      </text>
    </comment>
    <comment ref="R26" authorId="0">
      <text>
        <r>
          <rPr>
            <b/>
            <sz val="9"/>
            <color indexed="81"/>
            <rFont val="Tahoma"/>
            <family val="2"/>
          </rPr>
          <t>contabilidad:</t>
        </r>
        <r>
          <rPr>
            <sz val="9"/>
            <color indexed="81"/>
            <rFont val="Tahoma"/>
            <family val="2"/>
          </rPr>
          <t xml:space="preserve">
04-DIC-13</t>
        </r>
      </text>
    </comment>
    <comment ref="T26" authorId="0">
      <text>
        <r>
          <rPr>
            <b/>
            <sz val="9"/>
            <color indexed="81"/>
            <rFont val="Tahoma"/>
            <family val="2"/>
          </rPr>
          <t>contabilidad:</t>
        </r>
        <r>
          <rPr>
            <sz val="9"/>
            <color indexed="81"/>
            <rFont val="Tahoma"/>
            <family val="2"/>
          </rPr>
          <t xml:space="preserve">
10-ENE-2014</t>
        </r>
      </text>
    </comment>
    <comment ref="V26" authorId="0">
      <text>
        <r>
          <rPr>
            <b/>
            <sz val="9"/>
            <color indexed="81"/>
            <rFont val="Tahoma"/>
            <family val="2"/>
          </rPr>
          <t>contabilidad:</t>
        </r>
        <r>
          <rPr>
            <sz val="9"/>
            <color indexed="81"/>
            <rFont val="Tahoma"/>
            <family val="2"/>
          </rPr>
          <t xml:space="preserve">
05-feb-14</t>
        </r>
      </text>
    </comment>
    <comment ref="X26" authorId="0">
      <text>
        <r>
          <rPr>
            <b/>
            <sz val="9"/>
            <color indexed="81"/>
            <rFont val="Tahoma"/>
            <family val="2"/>
          </rPr>
          <t>contabilidad:</t>
        </r>
        <r>
          <rPr>
            <sz val="9"/>
            <color indexed="81"/>
            <rFont val="Tahoma"/>
            <family val="2"/>
          </rPr>
          <t xml:space="preserve">
05-MZO-2014</t>
        </r>
      </text>
    </comment>
    <comment ref="Z26" authorId="0">
      <text>
        <r>
          <rPr>
            <b/>
            <sz val="9"/>
            <color indexed="81"/>
            <rFont val="Tahoma"/>
            <family val="2"/>
          </rPr>
          <t>contabilidad:</t>
        </r>
        <r>
          <rPr>
            <sz val="9"/>
            <color indexed="81"/>
            <rFont val="Tahoma"/>
            <family val="2"/>
          </rPr>
          <t xml:space="preserve">
05-ABRIL-2014</t>
        </r>
      </text>
    </comment>
    <comment ref="AB26" authorId="0">
      <text>
        <r>
          <rPr>
            <b/>
            <sz val="9"/>
            <color indexed="81"/>
            <rFont val="Tahoma"/>
            <family val="2"/>
          </rPr>
          <t>contabilidad:</t>
        </r>
        <r>
          <rPr>
            <sz val="9"/>
            <color indexed="81"/>
            <rFont val="Tahoma"/>
            <family val="2"/>
          </rPr>
          <t xml:space="preserve">
05-MAYO-2014</t>
        </r>
      </text>
    </comment>
    <comment ref="AD26" authorId="0">
      <text>
        <r>
          <rPr>
            <b/>
            <sz val="9"/>
            <color indexed="81"/>
            <rFont val="Tahoma"/>
            <family val="2"/>
          </rPr>
          <t>contabilidad:</t>
        </r>
        <r>
          <rPr>
            <sz val="9"/>
            <color indexed="81"/>
            <rFont val="Tahoma"/>
            <family val="2"/>
          </rPr>
          <t xml:space="preserve">
05-JUNIO-2014</t>
        </r>
      </text>
    </comment>
    <comment ref="AF26" authorId="1">
      <text>
        <r>
          <rPr>
            <b/>
            <sz val="9"/>
            <color indexed="81"/>
            <rFont val="Tahoma"/>
            <family val="2"/>
          </rPr>
          <t>gteadmin:</t>
        </r>
        <r>
          <rPr>
            <sz val="9"/>
            <color indexed="81"/>
            <rFont val="Tahoma"/>
            <family val="2"/>
          </rPr>
          <t xml:space="preserve">
4 DE JUL
</t>
        </r>
      </text>
    </comment>
    <comment ref="AH26" authorId="0">
      <text>
        <r>
          <rPr>
            <b/>
            <sz val="9"/>
            <color indexed="81"/>
            <rFont val="Tahoma"/>
            <family val="2"/>
          </rPr>
          <t>contabilidad:</t>
        </r>
        <r>
          <rPr>
            <sz val="9"/>
            <color indexed="81"/>
            <rFont val="Tahoma"/>
            <family val="2"/>
          </rPr>
          <t xml:space="preserve">
05-08-14 </t>
        </r>
      </text>
    </comment>
    <comment ref="AJ26" authorId="0">
      <text>
        <r>
          <rPr>
            <b/>
            <sz val="9"/>
            <color indexed="81"/>
            <rFont val="Tahoma"/>
            <family val="2"/>
          </rPr>
          <t>contabilidad:</t>
        </r>
        <r>
          <rPr>
            <sz val="9"/>
            <color indexed="81"/>
            <rFont val="Tahoma"/>
            <family val="2"/>
          </rPr>
          <t xml:space="preserve">
08-09-2014
3.760.00</t>
        </r>
      </text>
    </comment>
    <comment ref="AL26" authorId="0">
      <text>
        <r>
          <rPr>
            <b/>
            <sz val="9"/>
            <color indexed="81"/>
            <rFont val="Tahoma"/>
            <family val="2"/>
          </rPr>
          <t>contabilidad:</t>
        </r>
        <r>
          <rPr>
            <sz val="9"/>
            <color indexed="81"/>
            <rFont val="Tahoma"/>
            <family val="2"/>
          </rPr>
          <t xml:space="preserve">
03-10-2014</t>
        </r>
      </text>
    </comment>
    <comment ref="AN26" authorId="3">
      <text>
        <r>
          <rPr>
            <b/>
            <sz val="9"/>
            <color indexed="81"/>
            <rFont val="Tahoma"/>
            <family val="2"/>
          </rPr>
          <t>auxcontable:</t>
        </r>
        <r>
          <rPr>
            <sz val="9"/>
            <color indexed="81"/>
            <rFont val="Tahoma"/>
            <family val="2"/>
          </rPr>
          <t xml:space="preserve">
05-11-2014</t>
        </r>
      </text>
    </comment>
    <comment ref="D27" authorId="0">
      <text>
        <r>
          <rPr>
            <b/>
            <sz val="9"/>
            <color indexed="81"/>
            <rFont val="Tahoma"/>
            <family val="2"/>
          </rPr>
          <t>contabilidad:</t>
        </r>
        <r>
          <rPr>
            <sz val="9"/>
            <color indexed="81"/>
            <rFont val="Tahoma"/>
            <family val="2"/>
          </rPr>
          <t xml:space="preserve">
30-ABRIL-13</t>
        </r>
      </text>
    </comment>
    <comment ref="F27" authorId="0">
      <text>
        <r>
          <rPr>
            <b/>
            <sz val="9"/>
            <color indexed="81"/>
            <rFont val="Tahoma"/>
            <family val="2"/>
          </rPr>
          <t>contabilidad:</t>
        </r>
        <r>
          <rPr>
            <sz val="9"/>
            <color indexed="81"/>
            <rFont val="Tahoma"/>
            <family val="2"/>
          </rPr>
          <t xml:space="preserve">
05-JUNIO-13</t>
        </r>
      </text>
    </comment>
    <comment ref="H27" authorId="0">
      <text>
        <r>
          <rPr>
            <b/>
            <sz val="9"/>
            <color indexed="81"/>
            <rFont val="Tahoma"/>
            <family val="2"/>
          </rPr>
          <t>contabilidad:</t>
        </r>
        <r>
          <rPr>
            <sz val="9"/>
            <color indexed="81"/>
            <rFont val="Tahoma"/>
            <family val="2"/>
          </rPr>
          <t xml:space="preserve">
05-JULIO-13</t>
        </r>
      </text>
    </comment>
    <comment ref="J27" authorId="0">
      <text>
        <r>
          <rPr>
            <b/>
            <sz val="9"/>
            <color indexed="81"/>
            <rFont val="Tahoma"/>
            <family val="2"/>
          </rPr>
          <t>contabilidad:</t>
        </r>
        <r>
          <rPr>
            <sz val="9"/>
            <color indexed="81"/>
            <rFont val="Tahoma"/>
            <family val="2"/>
          </rPr>
          <t xml:space="preserve">
07-AGOST-13</t>
        </r>
      </text>
    </comment>
    <comment ref="L27" authorId="0">
      <text>
        <r>
          <rPr>
            <b/>
            <sz val="9"/>
            <color indexed="81"/>
            <rFont val="Tahoma"/>
            <family val="2"/>
          </rPr>
          <t>contabilidad:</t>
        </r>
        <r>
          <rPr>
            <sz val="9"/>
            <color indexed="81"/>
            <rFont val="Tahoma"/>
            <family val="2"/>
          </rPr>
          <t xml:space="preserve">
06-SEP-13</t>
        </r>
      </text>
    </comment>
    <comment ref="N27" authorId="0">
      <text>
        <r>
          <rPr>
            <b/>
            <sz val="9"/>
            <color indexed="81"/>
            <rFont val="Tahoma"/>
            <family val="2"/>
          </rPr>
          <t>contabilidad:</t>
        </r>
        <r>
          <rPr>
            <sz val="9"/>
            <color indexed="81"/>
            <rFont val="Tahoma"/>
            <family val="2"/>
          </rPr>
          <t xml:space="preserve">
EFECTIVO 15-NOV-13
DEPOSITO 20-NOV-13</t>
        </r>
      </text>
    </comment>
    <comment ref="P27" authorId="0">
      <text>
        <r>
          <rPr>
            <b/>
            <sz val="9"/>
            <color indexed="81"/>
            <rFont val="Tahoma"/>
            <family val="2"/>
          </rPr>
          <t>contabilidad:</t>
        </r>
        <r>
          <rPr>
            <sz val="9"/>
            <color indexed="81"/>
            <rFont val="Tahoma"/>
            <family val="2"/>
          </rPr>
          <t xml:space="preserve">
10-DIC-13</t>
        </r>
      </text>
    </comment>
    <comment ref="R27" authorId="0">
      <text>
        <r>
          <rPr>
            <b/>
            <sz val="9"/>
            <color indexed="81"/>
            <rFont val="Tahoma"/>
            <family val="2"/>
          </rPr>
          <t>contabilidad:</t>
        </r>
        <r>
          <rPr>
            <sz val="9"/>
            <color indexed="81"/>
            <rFont val="Tahoma"/>
            <family val="2"/>
          </rPr>
          <t xml:space="preserve">
08-ENE-2014</t>
        </r>
      </text>
    </comment>
    <comment ref="T27" authorId="0">
      <text>
        <r>
          <rPr>
            <b/>
            <sz val="9"/>
            <color indexed="81"/>
            <rFont val="Tahoma"/>
            <family val="2"/>
          </rPr>
          <t>contabilidad:</t>
        </r>
        <r>
          <rPr>
            <sz val="9"/>
            <color indexed="81"/>
            <rFont val="Tahoma"/>
            <family val="2"/>
          </rPr>
          <t xml:space="preserve">
10-FEB-14</t>
        </r>
      </text>
    </comment>
    <comment ref="V27" authorId="0">
      <text>
        <r>
          <rPr>
            <b/>
            <sz val="9"/>
            <color indexed="81"/>
            <rFont val="Tahoma"/>
            <family val="2"/>
          </rPr>
          <t>contabilidad:</t>
        </r>
        <r>
          <rPr>
            <sz val="9"/>
            <color indexed="81"/>
            <rFont val="Tahoma"/>
            <family val="2"/>
          </rPr>
          <t xml:space="preserve">
11-MZO-2014</t>
        </r>
      </text>
    </comment>
    <comment ref="X27" authorId="0">
      <text>
        <r>
          <rPr>
            <b/>
            <sz val="9"/>
            <color indexed="81"/>
            <rFont val="Tahoma"/>
            <family val="2"/>
          </rPr>
          <t>contabilidad:</t>
        </r>
        <r>
          <rPr>
            <sz val="9"/>
            <color indexed="81"/>
            <rFont val="Tahoma"/>
            <family val="2"/>
          </rPr>
          <t xml:space="preserve">
28-ABRIL-2014
$3450 MENSUALIDAD
$150 CARGO FIJO
$172.50 INTERES MORATORIO</t>
        </r>
      </text>
    </comment>
    <comment ref="Z27" authorId="0">
      <text>
        <r>
          <rPr>
            <b/>
            <sz val="9"/>
            <color indexed="81"/>
            <rFont val="Tahoma"/>
            <family val="2"/>
          </rPr>
          <t>contabilidad:</t>
        </r>
        <r>
          <rPr>
            <sz val="9"/>
            <color indexed="81"/>
            <rFont val="Tahoma"/>
            <family val="2"/>
          </rPr>
          <t xml:space="preserve">
28-MAYO-2014
$3450 MENSUALIDAD
$150 CARGO FIJO
$172.50 INTERES MORATORIO</t>
        </r>
      </text>
    </comment>
    <comment ref="AD27" authorId="1">
      <text>
        <r>
          <rPr>
            <b/>
            <sz val="9"/>
            <color indexed="81"/>
            <rFont val="Tahoma"/>
            <family val="2"/>
          </rPr>
          <t>gteadmin:</t>
        </r>
        <r>
          <rPr>
            <sz val="9"/>
            <color indexed="81"/>
            <rFont val="Tahoma"/>
            <family val="2"/>
          </rPr>
          <t xml:space="preserve">
4 AGO 3450+150 C.F.+345 REC+172.5 DE REC. MAY</t>
        </r>
      </text>
    </comment>
    <comment ref="AF27" authorId="0">
      <text>
        <r>
          <rPr>
            <b/>
            <sz val="9"/>
            <color indexed="81"/>
            <rFont val="Tahoma"/>
            <family val="2"/>
          </rPr>
          <t>contabilidad:</t>
        </r>
        <r>
          <rPr>
            <sz val="9"/>
            <color indexed="81"/>
            <rFont val="Tahoma"/>
            <family val="2"/>
          </rPr>
          <t xml:space="preserve">
01-09-2014
</t>
        </r>
      </text>
    </comment>
    <comment ref="AH27" authorId="0">
      <text>
        <r>
          <rPr>
            <b/>
            <sz val="9"/>
            <color indexed="81"/>
            <rFont val="Tahoma"/>
            <family val="2"/>
          </rPr>
          <t>contabilidad:</t>
        </r>
        <r>
          <rPr>
            <sz val="9"/>
            <color indexed="81"/>
            <rFont val="Tahoma"/>
            <family val="2"/>
          </rPr>
          <t xml:space="preserve">
06-10-2014</t>
        </r>
      </text>
    </comment>
    <comment ref="AJ27" authorId="0">
      <text>
        <r>
          <rPr>
            <b/>
            <sz val="9"/>
            <color indexed="81"/>
            <rFont val="Tahoma"/>
            <family val="2"/>
          </rPr>
          <t>contabilidad:</t>
        </r>
        <r>
          <rPr>
            <sz val="9"/>
            <color indexed="81"/>
            <rFont val="Tahoma"/>
            <family val="2"/>
          </rPr>
          <t xml:space="preserve">
03-11-2014</t>
        </r>
      </text>
    </comment>
    <comment ref="AL27" authorId="0">
      <text>
        <r>
          <rPr>
            <b/>
            <sz val="9"/>
            <color indexed="81"/>
            <rFont val="Tahoma"/>
            <family val="2"/>
          </rPr>
          <t>contabilidad:</t>
        </r>
        <r>
          <rPr>
            <sz val="9"/>
            <color indexed="81"/>
            <rFont val="Tahoma"/>
            <family val="2"/>
          </rPr>
          <t xml:space="preserve">
11-12-2014</t>
        </r>
      </text>
    </comment>
    <comment ref="AN27" authorId="3">
      <text>
        <r>
          <rPr>
            <b/>
            <sz val="9"/>
            <color indexed="81"/>
            <rFont val="Tahoma"/>
            <family val="2"/>
          </rPr>
          <t>auxcontable:</t>
        </r>
        <r>
          <rPr>
            <sz val="9"/>
            <color indexed="81"/>
            <rFont val="Tahoma"/>
            <family val="2"/>
          </rPr>
          <t xml:space="preserve">
0-01-2015</t>
        </r>
      </text>
    </comment>
    <comment ref="D28" authorId="0">
      <text>
        <r>
          <rPr>
            <b/>
            <sz val="9"/>
            <color indexed="81"/>
            <rFont val="Tahoma"/>
            <family val="2"/>
          </rPr>
          <t>contabilidad:</t>
        </r>
        <r>
          <rPr>
            <sz val="9"/>
            <color indexed="81"/>
            <rFont val="Tahoma"/>
            <family val="2"/>
          </rPr>
          <t xml:space="preserve">
29-ABRIL-13</t>
        </r>
      </text>
    </comment>
    <comment ref="F28" authorId="0">
      <text>
        <r>
          <rPr>
            <b/>
            <sz val="9"/>
            <color indexed="81"/>
            <rFont val="Tahoma"/>
            <family val="2"/>
          </rPr>
          <t>contabilidad:</t>
        </r>
        <r>
          <rPr>
            <sz val="9"/>
            <color indexed="81"/>
            <rFont val="Tahoma"/>
            <family val="2"/>
          </rPr>
          <t xml:space="preserve">
14-JUNIO-13</t>
        </r>
      </text>
    </comment>
    <comment ref="H28" authorId="0">
      <text>
        <r>
          <rPr>
            <b/>
            <sz val="9"/>
            <color indexed="81"/>
            <rFont val="Tahoma"/>
            <family val="2"/>
          </rPr>
          <t>contabilidad:</t>
        </r>
        <r>
          <rPr>
            <sz val="9"/>
            <color indexed="81"/>
            <rFont val="Tahoma"/>
            <family val="2"/>
          </rPr>
          <t xml:space="preserve">
4-JULIO-13</t>
        </r>
      </text>
    </comment>
    <comment ref="J28" authorId="0">
      <text>
        <r>
          <rPr>
            <b/>
            <sz val="9"/>
            <color indexed="81"/>
            <rFont val="Tahoma"/>
            <family val="2"/>
          </rPr>
          <t>contabilidad:</t>
        </r>
        <r>
          <rPr>
            <sz val="9"/>
            <color indexed="81"/>
            <rFont val="Tahoma"/>
            <family val="2"/>
          </rPr>
          <t xml:space="preserve">
05-AGOST-13</t>
        </r>
      </text>
    </comment>
    <comment ref="L28" authorId="0">
      <text>
        <r>
          <rPr>
            <b/>
            <sz val="9"/>
            <color indexed="81"/>
            <rFont val="Tahoma"/>
            <family val="2"/>
          </rPr>
          <t>contabilidad:</t>
        </r>
        <r>
          <rPr>
            <sz val="9"/>
            <color indexed="81"/>
            <rFont val="Tahoma"/>
            <family val="2"/>
          </rPr>
          <t xml:space="preserve">
02-SEP-13
</t>
        </r>
      </text>
    </comment>
    <comment ref="N28" authorId="0">
      <text>
        <r>
          <rPr>
            <b/>
            <sz val="9"/>
            <color indexed="81"/>
            <rFont val="Tahoma"/>
            <family val="2"/>
          </rPr>
          <t>contabilidad:</t>
        </r>
        <r>
          <rPr>
            <sz val="9"/>
            <color indexed="81"/>
            <rFont val="Tahoma"/>
            <family val="2"/>
          </rPr>
          <t xml:space="preserve">
</t>
        </r>
        <r>
          <rPr>
            <sz val="10"/>
            <color indexed="81"/>
            <rFont val="Tahoma"/>
            <family val="2"/>
          </rPr>
          <t>3-OCT-13</t>
        </r>
      </text>
    </comment>
    <comment ref="P28" authorId="0">
      <text>
        <r>
          <rPr>
            <b/>
            <sz val="9"/>
            <color indexed="81"/>
            <rFont val="Tahoma"/>
            <family val="2"/>
          </rPr>
          <t>contabilidad:</t>
        </r>
        <r>
          <rPr>
            <sz val="9"/>
            <color indexed="81"/>
            <rFont val="Tahoma"/>
            <family val="2"/>
          </rPr>
          <t xml:space="preserve">
04-NOV-13</t>
        </r>
      </text>
    </comment>
    <comment ref="R28" authorId="0">
      <text>
        <r>
          <rPr>
            <b/>
            <sz val="9"/>
            <color indexed="81"/>
            <rFont val="Tahoma"/>
            <family val="2"/>
          </rPr>
          <t>contabilidad:</t>
        </r>
        <r>
          <rPr>
            <sz val="9"/>
            <color indexed="81"/>
            <rFont val="Tahoma"/>
            <family val="2"/>
          </rPr>
          <t xml:space="preserve">
02-DIC-2013</t>
        </r>
      </text>
    </comment>
    <comment ref="T28" authorId="0">
      <text>
        <r>
          <rPr>
            <b/>
            <sz val="9"/>
            <color indexed="81"/>
            <rFont val="Tahoma"/>
            <family val="2"/>
          </rPr>
          <t>contabilidad:</t>
        </r>
        <r>
          <rPr>
            <sz val="9"/>
            <color indexed="81"/>
            <rFont val="Tahoma"/>
            <family val="2"/>
          </rPr>
          <t xml:space="preserve">
02-ENE-14</t>
        </r>
      </text>
    </comment>
    <comment ref="V28" authorId="0">
      <text>
        <r>
          <rPr>
            <b/>
            <sz val="9"/>
            <color indexed="81"/>
            <rFont val="Tahoma"/>
            <family val="2"/>
          </rPr>
          <t>contabilidad:</t>
        </r>
        <r>
          <rPr>
            <sz val="9"/>
            <color indexed="81"/>
            <rFont val="Tahoma"/>
            <family val="2"/>
          </rPr>
          <t xml:space="preserve">
04-FEB-2014</t>
        </r>
      </text>
    </comment>
    <comment ref="X28" authorId="0">
      <text>
        <r>
          <rPr>
            <b/>
            <sz val="9"/>
            <color indexed="81"/>
            <rFont val="Tahoma"/>
            <family val="2"/>
          </rPr>
          <t>contabilidad:</t>
        </r>
        <r>
          <rPr>
            <sz val="9"/>
            <color indexed="81"/>
            <rFont val="Tahoma"/>
            <family val="2"/>
          </rPr>
          <t xml:space="preserve">
04-MZO-2014</t>
        </r>
      </text>
    </comment>
    <comment ref="Z28" authorId="0">
      <text>
        <r>
          <rPr>
            <b/>
            <sz val="9"/>
            <color indexed="81"/>
            <rFont val="Tahoma"/>
            <family val="2"/>
          </rPr>
          <t>contabilidad:</t>
        </r>
        <r>
          <rPr>
            <sz val="9"/>
            <color indexed="81"/>
            <rFont val="Tahoma"/>
            <family val="2"/>
          </rPr>
          <t xml:space="preserve">
04-Abril-2014</t>
        </r>
      </text>
    </comment>
    <comment ref="AB28" authorId="0">
      <text>
        <r>
          <rPr>
            <b/>
            <sz val="9"/>
            <color indexed="81"/>
            <rFont val="Tahoma"/>
            <family val="2"/>
          </rPr>
          <t>contabilidad:</t>
        </r>
        <r>
          <rPr>
            <sz val="9"/>
            <color indexed="81"/>
            <rFont val="Tahoma"/>
            <family val="2"/>
          </rPr>
          <t xml:space="preserve">
05-MAYO-2014</t>
        </r>
      </text>
    </comment>
    <comment ref="AD28" authorId="2">
      <text>
        <r>
          <rPr>
            <b/>
            <sz val="9"/>
            <color indexed="81"/>
            <rFont val="Tahoma"/>
            <family val="2"/>
          </rPr>
          <t>CMICLEON-05:</t>
        </r>
        <r>
          <rPr>
            <sz val="9"/>
            <color indexed="81"/>
            <rFont val="Tahoma"/>
            <family val="2"/>
          </rPr>
          <t xml:space="preserve">
04-06-14
</t>
        </r>
      </text>
    </comment>
    <comment ref="AF28" authorId="0">
      <text>
        <r>
          <rPr>
            <b/>
            <sz val="9"/>
            <color indexed="81"/>
            <rFont val="Tahoma"/>
            <family val="2"/>
          </rPr>
          <t>contabilidad:</t>
        </r>
        <r>
          <rPr>
            <sz val="9"/>
            <color indexed="81"/>
            <rFont val="Tahoma"/>
            <family val="2"/>
          </rPr>
          <t xml:space="preserve">
02-07-14</t>
        </r>
      </text>
    </comment>
    <comment ref="AH28" authorId="2">
      <text>
        <r>
          <rPr>
            <b/>
            <sz val="9"/>
            <color indexed="81"/>
            <rFont val="Tahoma"/>
            <family val="2"/>
          </rPr>
          <t>CMICLEON-05:</t>
        </r>
        <r>
          <rPr>
            <sz val="9"/>
            <color indexed="81"/>
            <rFont val="Tahoma"/>
            <family val="2"/>
          </rPr>
          <t xml:space="preserve">
05-08-14</t>
        </r>
      </text>
    </comment>
    <comment ref="AJ28" authorId="2">
      <text>
        <r>
          <rPr>
            <b/>
            <sz val="9"/>
            <color indexed="81"/>
            <rFont val="Tahoma"/>
            <family val="2"/>
          </rPr>
          <t>CMICLEON-05:</t>
        </r>
        <r>
          <rPr>
            <sz val="9"/>
            <color indexed="81"/>
            <rFont val="Tahoma"/>
            <family val="2"/>
          </rPr>
          <t xml:space="preserve">
05-09-14</t>
        </r>
      </text>
    </comment>
    <comment ref="AL28" authorId="2">
      <text>
        <r>
          <rPr>
            <b/>
            <sz val="9"/>
            <color indexed="81"/>
            <rFont val="Tahoma"/>
            <family val="2"/>
          </rPr>
          <t>CMICLEON-05:</t>
        </r>
        <r>
          <rPr>
            <sz val="9"/>
            <color indexed="81"/>
            <rFont val="Tahoma"/>
            <family val="2"/>
          </rPr>
          <t xml:space="preserve">
03/10/2014</t>
        </r>
      </text>
    </comment>
    <comment ref="AN28" authorId="3">
      <text>
        <r>
          <rPr>
            <b/>
            <sz val="9"/>
            <color indexed="81"/>
            <rFont val="Tahoma"/>
            <family val="2"/>
          </rPr>
          <t>auxcontable:</t>
        </r>
        <r>
          <rPr>
            <sz val="9"/>
            <color indexed="81"/>
            <rFont val="Tahoma"/>
            <family val="2"/>
          </rPr>
          <t xml:space="preserve">
04-11-2014</t>
        </r>
      </text>
    </comment>
  </commentList>
</comments>
</file>

<file path=xl/comments5.xml><?xml version="1.0" encoding="utf-8"?>
<comments xmlns="http://schemas.openxmlformats.org/spreadsheetml/2006/main">
  <authors>
    <author>Usuario</author>
    <author>contabilidad</author>
    <author>auxcontable</author>
    <author>GteAdmin</author>
    <author>gteadmin</author>
  </authors>
  <commentList>
    <comment ref="G5" authorId="0">
      <text>
        <r>
          <rPr>
            <b/>
            <sz val="8"/>
            <color indexed="81"/>
            <rFont val="Tahoma"/>
            <family val="2"/>
          </rPr>
          <t>DEPOSITO AL ITC 15 DE AGOSTO. PAGO ESTA CANTIDAD X RECARGOS</t>
        </r>
        <r>
          <rPr>
            <sz val="8"/>
            <color indexed="81"/>
            <rFont val="Tahoma"/>
            <family val="2"/>
          </rPr>
          <t xml:space="preserve">
</t>
        </r>
      </text>
    </comment>
    <comment ref="G6" authorId="1">
      <text>
        <r>
          <rPr>
            <b/>
            <sz val="8"/>
            <color indexed="81"/>
            <rFont val="Tahoma"/>
            <family val="2"/>
          </rPr>
          <t>09/10/12</t>
        </r>
        <r>
          <rPr>
            <sz val="8"/>
            <color indexed="81"/>
            <rFont val="Tahoma"/>
            <family val="2"/>
          </rPr>
          <t xml:space="preserve">
</t>
        </r>
      </text>
    </comment>
    <comment ref="I6" authorId="1">
      <text>
        <r>
          <rPr>
            <b/>
            <sz val="8"/>
            <color indexed="81"/>
            <rFont val="Tahoma"/>
            <family val="2"/>
          </rPr>
          <t>09/10/12</t>
        </r>
      </text>
    </comment>
    <comment ref="K6" authorId="1">
      <text>
        <r>
          <rPr>
            <b/>
            <sz val="8"/>
            <color indexed="81"/>
            <rFont val="Tahoma"/>
            <family val="2"/>
          </rPr>
          <t>22/11/12</t>
        </r>
        <r>
          <rPr>
            <sz val="8"/>
            <color indexed="81"/>
            <rFont val="Tahoma"/>
            <family val="2"/>
          </rPr>
          <t xml:space="preserve">
</t>
        </r>
      </text>
    </comment>
    <comment ref="M6" authorId="1">
      <text>
        <r>
          <rPr>
            <b/>
            <sz val="8"/>
            <color indexed="81"/>
            <rFont val="Tahoma"/>
            <family val="2"/>
          </rPr>
          <t>21/12/12</t>
        </r>
        <r>
          <rPr>
            <sz val="8"/>
            <color indexed="81"/>
            <rFont val="Tahoma"/>
            <family val="2"/>
          </rPr>
          <t xml:space="preserve">
</t>
        </r>
      </text>
    </comment>
    <comment ref="O6" authorId="1">
      <text>
        <r>
          <rPr>
            <b/>
            <sz val="9"/>
            <color indexed="81"/>
            <rFont val="Tahoma"/>
            <family val="2"/>
          </rPr>
          <t>contabilidad:</t>
        </r>
        <r>
          <rPr>
            <sz val="9"/>
            <color indexed="81"/>
            <rFont val="Tahoma"/>
            <family val="2"/>
          </rPr>
          <t xml:space="preserve">
08-ABRIL-2014
$3300 MENSUALIDAD
$150 CARGO FIJO</t>
        </r>
      </text>
    </comment>
    <comment ref="Q6" authorId="1">
      <text>
        <r>
          <rPr>
            <b/>
            <sz val="9"/>
            <color indexed="81"/>
            <rFont val="Tahoma"/>
            <family val="2"/>
          </rPr>
          <t>contabilidad:</t>
        </r>
        <r>
          <rPr>
            <sz val="9"/>
            <color indexed="81"/>
            <rFont val="Tahoma"/>
            <family val="2"/>
          </rPr>
          <t xml:space="preserve">
01/feb/13</t>
        </r>
      </text>
    </comment>
    <comment ref="S6" authorId="1">
      <text>
        <r>
          <rPr>
            <b/>
            <sz val="9"/>
            <color indexed="81"/>
            <rFont val="Tahoma"/>
            <family val="2"/>
          </rPr>
          <t>contabilidad:</t>
        </r>
        <r>
          <rPr>
            <sz val="9"/>
            <color indexed="81"/>
            <rFont val="Tahoma"/>
            <family val="2"/>
          </rPr>
          <t xml:space="preserve">
12/03/02013</t>
        </r>
      </text>
    </comment>
    <comment ref="U6" authorId="1">
      <text>
        <r>
          <rPr>
            <b/>
            <sz val="9"/>
            <color indexed="81"/>
            <rFont val="Tahoma"/>
            <family val="2"/>
          </rPr>
          <t>contabilidad:</t>
        </r>
        <r>
          <rPr>
            <sz val="9"/>
            <color indexed="81"/>
            <rFont val="Tahoma"/>
            <family val="2"/>
          </rPr>
          <t xml:space="preserve">
$6,600.00  17/ene/14
$3,300 feb/13
$3,300 abril/13</t>
        </r>
      </text>
    </comment>
    <comment ref="W6" authorId="1">
      <text>
        <r>
          <rPr>
            <b/>
            <sz val="9"/>
            <color indexed="81"/>
            <rFont val="Tahoma"/>
            <family val="2"/>
          </rPr>
          <t>contabilidad:</t>
        </r>
        <r>
          <rPr>
            <sz val="9"/>
            <color indexed="81"/>
            <rFont val="Tahoma"/>
            <family val="2"/>
          </rPr>
          <t xml:space="preserve">
$6,600.00  17/ene/14
$3,300 feb/13
$3,300 abril/13</t>
        </r>
      </text>
    </comment>
    <comment ref="Y6" authorId="1">
      <text>
        <r>
          <rPr>
            <b/>
            <sz val="9"/>
            <color indexed="81"/>
            <rFont val="Tahoma"/>
            <family val="2"/>
          </rPr>
          <t>contabilidad:</t>
        </r>
        <r>
          <rPr>
            <sz val="9"/>
            <color indexed="81"/>
            <rFont val="Tahoma"/>
            <family val="2"/>
          </rPr>
          <t xml:space="preserve">
19-FEB-14
3300 MENS. NORMAL
150 CGOM FIJO</t>
        </r>
      </text>
    </comment>
    <comment ref="AI6" authorId="1">
      <text>
        <r>
          <rPr>
            <b/>
            <sz val="9"/>
            <color indexed="81"/>
            <rFont val="Tahoma"/>
            <family val="2"/>
          </rPr>
          <t>contabilidad:</t>
        </r>
        <r>
          <rPr>
            <sz val="9"/>
            <color indexed="81"/>
            <rFont val="Tahoma"/>
            <family val="2"/>
          </rPr>
          <t xml:space="preserve">
</t>
        </r>
        <r>
          <rPr>
            <sz val="10"/>
            <color indexed="81"/>
            <rFont val="Tahoma"/>
            <family val="2"/>
          </rPr>
          <t>CHEQUE 11-NOV-13
DEPÓSITO 12-NOV-13</t>
        </r>
      </text>
    </comment>
    <comment ref="AK6" authorId="1">
      <text>
        <r>
          <rPr>
            <b/>
            <sz val="9"/>
            <color indexed="81"/>
            <rFont val="Tahoma"/>
            <family val="2"/>
          </rPr>
          <t>contabilidad:</t>
        </r>
        <r>
          <rPr>
            <sz val="9"/>
            <color indexed="81"/>
            <rFont val="Tahoma"/>
            <family val="2"/>
          </rPr>
          <t xml:space="preserve">
02-DIC-13</t>
        </r>
      </text>
    </comment>
    <comment ref="AM6" authorId="1">
      <text>
        <r>
          <rPr>
            <b/>
            <sz val="9"/>
            <color indexed="81"/>
            <rFont val="Tahoma"/>
            <family val="2"/>
          </rPr>
          <t>contabilidad:</t>
        </r>
        <r>
          <rPr>
            <sz val="9"/>
            <color indexed="81"/>
            <rFont val="Tahoma"/>
            <family val="2"/>
          </rPr>
          <t xml:space="preserve">
30-ene-14
$3,300 men. + 150 cgo fijo =3450</t>
        </r>
      </text>
    </comment>
    <comment ref="AO6" authorId="1">
      <text>
        <r>
          <rPr>
            <b/>
            <sz val="9"/>
            <color indexed="81"/>
            <rFont val="Tahoma"/>
            <family val="2"/>
          </rPr>
          <t>contabilidad:</t>
        </r>
        <r>
          <rPr>
            <sz val="9"/>
            <color indexed="81"/>
            <rFont val="Tahoma"/>
            <family val="2"/>
          </rPr>
          <t xml:space="preserve">
10-FEB-14</t>
        </r>
      </text>
    </comment>
    <comment ref="AQ6" authorId="1">
      <text>
        <r>
          <rPr>
            <b/>
            <sz val="9"/>
            <color indexed="81"/>
            <rFont val="Tahoma"/>
            <family val="2"/>
          </rPr>
          <t>contabilidad:</t>
        </r>
        <r>
          <rPr>
            <sz val="9"/>
            <color indexed="81"/>
            <rFont val="Tahoma"/>
            <family val="2"/>
          </rPr>
          <t xml:space="preserve">
04-MZO-14</t>
        </r>
      </text>
    </comment>
    <comment ref="G7" authorId="1">
      <text>
        <r>
          <rPr>
            <b/>
            <sz val="8"/>
            <color indexed="81"/>
            <rFont val="Tahoma"/>
            <family val="2"/>
          </rPr>
          <t>31/08/12</t>
        </r>
        <r>
          <rPr>
            <sz val="8"/>
            <color indexed="81"/>
            <rFont val="Tahoma"/>
            <family val="2"/>
          </rPr>
          <t xml:space="preserve">
</t>
        </r>
      </text>
    </comment>
    <comment ref="I7" authorId="1">
      <text>
        <r>
          <rPr>
            <b/>
            <sz val="8"/>
            <color indexed="81"/>
            <rFont val="Tahoma"/>
            <family val="2"/>
          </rPr>
          <t>31/10/12</t>
        </r>
      </text>
    </comment>
    <comment ref="K7" authorId="1">
      <text>
        <r>
          <rPr>
            <b/>
            <sz val="8"/>
            <color indexed="81"/>
            <rFont val="Tahoma"/>
            <family val="2"/>
          </rPr>
          <t>03/12/10</t>
        </r>
        <r>
          <rPr>
            <sz val="8"/>
            <color indexed="81"/>
            <rFont val="Tahoma"/>
            <family val="2"/>
          </rPr>
          <t xml:space="preserve">
</t>
        </r>
      </text>
    </comment>
    <comment ref="M7" authorId="1">
      <text>
        <r>
          <rPr>
            <b/>
            <sz val="8"/>
            <color indexed="81"/>
            <rFont val="Tahoma"/>
            <family val="2"/>
          </rPr>
          <t>05/03/13</t>
        </r>
      </text>
    </comment>
    <comment ref="O7" authorId="1">
      <text>
        <r>
          <rPr>
            <b/>
            <sz val="8"/>
            <color indexed="81"/>
            <rFont val="Tahoma"/>
            <family val="2"/>
          </rPr>
          <t>05/03/13</t>
        </r>
      </text>
    </comment>
    <comment ref="Q7" authorId="1">
      <text>
        <r>
          <rPr>
            <b/>
            <sz val="9"/>
            <color indexed="81"/>
            <rFont val="Tahoma"/>
            <family val="2"/>
          </rPr>
          <t>contabilidad:</t>
        </r>
        <r>
          <rPr>
            <sz val="9"/>
            <color indexed="81"/>
            <rFont val="Tahoma"/>
            <family val="2"/>
          </rPr>
          <t xml:space="preserve">
</t>
        </r>
        <r>
          <rPr>
            <sz val="10"/>
            <color indexed="81"/>
            <rFont val="Tahoma"/>
            <family val="2"/>
          </rPr>
          <t>5-MAR-13</t>
        </r>
      </text>
    </comment>
    <comment ref="S7" authorId="1">
      <text>
        <r>
          <rPr>
            <b/>
            <sz val="9"/>
            <color indexed="81"/>
            <rFont val="Tahoma"/>
            <family val="2"/>
          </rPr>
          <t>contabilidad:</t>
        </r>
        <r>
          <rPr>
            <sz val="9"/>
            <color indexed="81"/>
            <rFont val="Tahoma"/>
            <family val="2"/>
          </rPr>
          <t xml:space="preserve">
$2,500  11/NOV/13
$4,500  25/NOV/13 ($950 complemento mens. Mzo + 3,450 mens. Abril + 100 abono mens. mayo)
</t>
        </r>
      </text>
    </comment>
    <comment ref="U7" authorId="1">
      <text>
        <r>
          <rPr>
            <b/>
            <sz val="9"/>
            <color indexed="81"/>
            <rFont val="Tahoma"/>
            <family val="2"/>
          </rPr>
          <t>contabilidad:</t>
        </r>
        <r>
          <rPr>
            <sz val="9"/>
            <color indexed="81"/>
            <rFont val="Tahoma"/>
            <family val="2"/>
          </rPr>
          <t xml:space="preserve">
$4,500  25/NOV/13 ($950 complemento mens. Mzo + 3,450 mens. Abril + 100 abono mens. mayo)
</t>
        </r>
      </text>
    </comment>
    <comment ref="W7" authorId="1">
      <text>
        <r>
          <rPr>
            <b/>
            <sz val="9"/>
            <color indexed="81"/>
            <rFont val="Tahoma"/>
            <family val="2"/>
          </rPr>
          <t>contabilidad:</t>
        </r>
        <r>
          <rPr>
            <sz val="9"/>
            <color indexed="81"/>
            <rFont val="Tahoma"/>
            <family val="2"/>
          </rPr>
          <t xml:space="preserve">
$4,500  25/NOV/13 ($950 complemento mens. Mzo + 3,450 mens. Abril + 100 abono mens. mayo)
$10,000  04/feb/14  (3,350 completa mens. May/13 + $3,450 mens. Jun/13 + $3,200 abono mens. Jul/13</t>
        </r>
      </text>
    </comment>
    <comment ref="Y7" authorId="1">
      <text>
        <r>
          <rPr>
            <b/>
            <sz val="9"/>
            <color indexed="81"/>
            <rFont val="Tahoma"/>
            <family val="2"/>
          </rPr>
          <t>contabilidad:</t>
        </r>
        <r>
          <rPr>
            <sz val="9"/>
            <color indexed="81"/>
            <rFont val="Tahoma"/>
            <family val="2"/>
          </rPr>
          <t xml:space="preserve">
$10,000  04/feb/14  (3,350 completa mens. May/13 + $3,450 mens. Jun/13 + $3,200 abono mens. Jul/13</t>
        </r>
      </text>
    </comment>
    <comment ref="AA7" authorId="1">
      <text>
        <r>
          <rPr>
            <b/>
            <sz val="9"/>
            <color indexed="81"/>
            <rFont val="Tahoma"/>
            <family val="2"/>
          </rPr>
          <t>contabilidad:</t>
        </r>
        <r>
          <rPr>
            <sz val="9"/>
            <color indexed="81"/>
            <rFont val="Tahoma"/>
            <family val="2"/>
          </rPr>
          <t xml:space="preserve">
4/feb/14 $10,000 = ($3,450 "3300 mens. mayo + 150 cgo. Fijo"), ($3,450 "3300 mens. junio + 150 cgo. Fijo"), ($3100 mens. Julio)
7/feb/14 $4,500 ($250  completa mens. Jul/13 + $3,450 mens. Ago/13 + $800 abono mens. Sep/13)</t>
        </r>
      </text>
    </comment>
    <comment ref="AC7" authorId="1">
      <text>
        <r>
          <rPr>
            <b/>
            <sz val="9"/>
            <color indexed="81"/>
            <rFont val="Tahoma"/>
            <family val="2"/>
          </rPr>
          <t>contabilidad:</t>
        </r>
        <r>
          <rPr>
            <sz val="9"/>
            <color indexed="81"/>
            <rFont val="Tahoma"/>
            <family val="2"/>
          </rPr>
          <t xml:space="preserve">
7/feb/14 $4,500 ($250  completa mens. Jul/13 + $3,450 mens. Ago/13 + $800 abono mens. Sep/13)</t>
        </r>
      </text>
    </comment>
    <comment ref="AE7" authorId="1">
      <text>
        <r>
          <rPr>
            <b/>
            <sz val="9"/>
            <color indexed="81"/>
            <rFont val="Tahoma"/>
            <family val="2"/>
          </rPr>
          <t>contabilidad:</t>
        </r>
        <r>
          <rPr>
            <sz val="9"/>
            <color indexed="81"/>
            <rFont val="Tahoma"/>
            <family val="2"/>
          </rPr>
          <t xml:space="preserve">
7/2/14 $4,500 ($250  completa mens. Jul/13 + $3,450 mens. Ago/13 + $800 abono mens. Sep/13)
14/2/14 $4,000 ($2,650 completa mens. Sep/13 + $1,350 abono mens. Oct/13)</t>
        </r>
      </text>
    </comment>
    <comment ref="AG7" authorId="1">
      <text>
        <r>
          <rPr>
            <b/>
            <sz val="9"/>
            <color indexed="81"/>
            <rFont val="Tahoma"/>
            <family val="2"/>
          </rPr>
          <t>contabilidad:</t>
        </r>
        <r>
          <rPr>
            <sz val="9"/>
            <color indexed="81"/>
            <rFont val="Tahoma"/>
            <family val="2"/>
          </rPr>
          <t xml:space="preserve">
14/2/14$4,000 ($2,650 completa mens. Sep/13 + $1,350 abono mens. Oct/13)
22/FEB/14  
21/FEB/14 $4,000 ($2100 complea mens.oct/13 + $1900 abono mens. Nov/13)
</t>
        </r>
      </text>
    </comment>
    <comment ref="AI7" authorId="1">
      <text>
        <r>
          <rPr>
            <b/>
            <sz val="9"/>
            <color indexed="81"/>
            <rFont val="Tahoma"/>
            <family val="2"/>
          </rPr>
          <t>contabilidad:</t>
        </r>
        <r>
          <rPr>
            <sz val="9"/>
            <color indexed="81"/>
            <rFont val="Tahoma"/>
            <family val="2"/>
          </rPr>
          <t xml:space="preserve">
21/FEB/14 $4,000 ($2100 complea mens.oct/13 + $1900 abono mens. Nov/13)</t>
        </r>
      </text>
    </comment>
    <comment ref="BA7" authorId="2">
      <text>
        <r>
          <rPr>
            <b/>
            <sz val="9"/>
            <color indexed="81"/>
            <rFont val="Tahoma"/>
            <family val="2"/>
          </rPr>
          <t>auxcontable:</t>
        </r>
        <r>
          <rPr>
            <sz val="9"/>
            <color indexed="81"/>
            <rFont val="Tahoma"/>
            <family val="2"/>
          </rPr>
          <t xml:space="preserve">
PAGA EL DÍA 23-10-2015 4500</t>
        </r>
      </text>
    </comment>
    <comment ref="G8" authorId="1">
      <text>
        <r>
          <rPr>
            <b/>
            <sz val="8"/>
            <color indexed="81"/>
            <rFont val="Tahoma"/>
            <family val="2"/>
          </rPr>
          <t>20/09/12</t>
        </r>
        <r>
          <rPr>
            <sz val="8"/>
            <color indexed="81"/>
            <rFont val="Tahoma"/>
            <family val="2"/>
          </rPr>
          <t xml:space="preserve">
</t>
        </r>
      </text>
    </comment>
    <comment ref="I8" authorId="1">
      <text>
        <r>
          <rPr>
            <b/>
            <sz val="8"/>
            <color indexed="81"/>
            <rFont val="Tahoma"/>
            <family val="2"/>
          </rPr>
          <t>contabilidad:</t>
        </r>
        <r>
          <rPr>
            <sz val="8"/>
            <color indexed="81"/>
            <rFont val="Tahoma"/>
            <family val="2"/>
          </rPr>
          <t>20/11/12</t>
        </r>
      </text>
    </comment>
    <comment ref="K8" authorId="1">
      <text>
        <r>
          <rPr>
            <b/>
            <sz val="8"/>
            <color indexed="81"/>
            <rFont val="Tahoma"/>
            <family val="2"/>
          </rPr>
          <t>contabilidad:</t>
        </r>
        <r>
          <rPr>
            <sz val="8"/>
            <color indexed="81"/>
            <rFont val="Tahoma"/>
            <family val="2"/>
          </rPr>
          <t>20/11/12</t>
        </r>
      </text>
    </comment>
    <comment ref="M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O8" authorId="1">
      <text>
        <r>
          <rPr>
            <b/>
            <sz val="8"/>
            <color indexed="81"/>
            <rFont val="Tahoma"/>
            <family val="2"/>
          </rPr>
          <t>25/01/13</t>
        </r>
        <r>
          <rPr>
            <sz val="8"/>
            <color indexed="81"/>
            <rFont val="Tahoma"/>
            <family val="2"/>
          </rPr>
          <t xml:space="preserve">
</t>
        </r>
      </text>
    </comment>
    <comment ref="Q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S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U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W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Y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A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C8" authorId="1">
      <text>
        <r>
          <rPr>
            <b/>
            <sz val="9"/>
            <color indexed="81"/>
            <rFont val="Tahoma"/>
            <family val="2"/>
          </rPr>
          <t>contabilidad:</t>
        </r>
        <r>
          <rPr>
            <sz val="9"/>
            <color indexed="81"/>
            <rFont val="Tahoma"/>
            <family val="2"/>
          </rPr>
          <t xml:space="preserve">
$26,400  24-ENE-2014
DIC/12 $3300 men. 
feb/13 $3300 men.
mzo/13  $3300 men. 
abr/13   $3300 men. 
may/13  $3300 men. 
jun/13  $3300 men. 
jul/13  $3300 men. 
ago/13  $3300 men.
</t>
        </r>
      </text>
    </comment>
    <comment ref="AE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G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I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K8" authorId="1">
      <text>
        <r>
          <rPr>
            <b/>
            <sz val="9"/>
            <color indexed="81"/>
            <rFont val="Tahoma"/>
            <family val="2"/>
          </rPr>
          <t>contabilidad:</t>
        </r>
        <r>
          <rPr>
            <sz val="9"/>
            <color indexed="81"/>
            <rFont val="Tahoma"/>
            <family val="2"/>
          </rPr>
          <t xml:space="preserve">
$13,200 31/ene/14
$3300 mens sep/13
$3300 mens oct/13
$3300 mens nov/13
$3300 mens dic/13</t>
        </r>
      </text>
    </comment>
    <comment ref="AM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AO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AQ8" authorId="1">
      <text>
        <r>
          <rPr>
            <b/>
            <sz val="9"/>
            <color indexed="81"/>
            <rFont val="Tahoma"/>
            <family val="2"/>
          </rPr>
          <t>contabilidad:</t>
        </r>
        <r>
          <rPr>
            <sz val="9"/>
            <color indexed="81"/>
            <rFont val="Tahoma"/>
            <family val="2"/>
          </rPr>
          <t xml:space="preserve">
26-MZO-2014      $10,845.00
$3780 MES ENERO (3300 MEN + 150 CARGO FIJO + 330 INTERES MORA)
$3615 MES FEBRERO  (3300 MEN. + 150 CGO FIJO +165 INTERES MORA)
$3450 MES MZO  (3300 MENS. +150 CARGO FIJO)</t>
        </r>
      </text>
    </comment>
    <comment ref="G9" authorId="1">
      <text>
        <r>
          <rPr>
            <b/>
            <sz val="8"/>
            <color indexed="81"/>
            <rFont val="Tahoma"/>
            <family val="2"/>
          </rPr>
          <t>24/08/12</t>
        </r>
        <r>
          <rPr>
            <sz val="8"/>
            <color indexed="81"/>
            <rFont val="Tahoma"/>
            <family val="2"/>
          </rPr>
          <t xml:space="preserve">
</t>
        </r>
      </text>
    </comment>
    <comment ref="I9" authorId="1">
      <text>
        <r>
          <rPr>
            <b/>
            <sz val="8"/>
            <color indexed="81"/>
            <rFont val="Tahoma"/>
            <family val="2"/>
          </rPr>
          <t>04/10/12</t>
        </r>
        <r>
          <rPr>
            <sz val="8"/>
            <color indexed="81"/>
            <rFont val="Tahoma"/>
            <family val="2"/>
          </rPr>
          <t xml:space="preserve">
</t>
        </r>
      </text>
    </comment>
    <comment ref="K9" authorId="1">
      <text>
        <r>
          <rPr>
            <b/>
            <sz val="8"/>
            <color indexed="81"/>
            <rFont val="Tahoma"/>
            <family val="2"/>
          </rPr>
          <t>05/11/12</t>
        </r>
      </text>
    </comment>
    <comment ref="M9" authorId="1">
      <text>
        <r>
          <rPr>
            <b/>
            <sz val="8"/>
            <color indexed="81"/>
            <rFont val="Tahoma"/>
            <family val="2"/>
          </rPr>
          <t xml:space="preserve">04/12/12
</t>
        </r>
      </text>
    </comment>
    <comment ref="O9" authorId="1">
      <text>
        <r>
          <rPr>
            <b/>
            <sz val="8"/>
            <color indexed="81"/>
            <rFont val="Tahoma"/>
            <family val="2"/>
          </rPr>
          <t>04/01/13</t>
        </r>
        <r>
          <rPr>
            <sz val="8"/>
            <color indexed="81"/>
            <rFont val="Tahoma"/>
            <family val="2"/>
          </rPr>
          <t xml:space="preserve">
</t>
        </r>
      </text>
    </comment>
    <comment ref="Q9" authorId="1">
      <text>
        <r>
          <rPr>
            <b/>
            <sz val="8"/>
            <color indexed="81"/>
            <rFont val="Tahoma"/>
            <family val="2"/>
          </rPr>
          <t>28/01/13</t>
        </r>
        <r>
          <rPr>
            <sz val="8"/>
            <color indexed="81"/>
            <rFont val="Tahoma"/>
            <family val="2"/>
          </rPr>
          <t xml:space="preserve">
</t>
        </r>
      </text>
    </comment>
    <comment ref="S9" authorId="1">
      <text>
        <r>
          <rPr>
            <b/>
            <sz val="9"/>
            <color indexed="81"/>
            <rFont val="Tahoma"/>
            <family val="2"/>
          </rPr>
          <t>contabilidad:</t>
        </r>
        <r>
          <rPr>
            <sz val="9"/>
            <color indexed="81"/>
            <rFont val="Tahoma"/>
            <family val="2"/>
          </rPr>
          <t xml:space="preserve">
01-MZO-13</t>
        </r>
      </text>
    </comment>
    <comment ref="U9" authorId="1">
      <text>
        <r>
          <rPr>
            <b/>
            <sz val="9"/>
            <color indexed="81"/>
            <rFont val="Tahoma"/>
            <family val="2"/>
          </rPr>
          <t>contabilidad:</t>
        </r>
        <r>
          <rPr>
            <sz val="9"/>
            <color indexed="81"/>
            <rFont val="Tahoma"/>
            <family val="2"/>
          </rPr>
          <t xml:space="preserve">
05-ABR-13</t>
        </r>
      </text>
    </comment>
    <comment ref="W9" authorId="1">
      <text>
        <r>
          <rPr>
            <b/>
            <sz val="9"/>
            <color indexed="81"/>
            <rFont val="Tahoma"/>
            <family val="2"/>
          </rPr>
          <t>contabilidad:</t>
        </r>
        <r>
          <rPr>
            <sz val="9"/>
            <color indexed="81"/>
            <rFont val="Tahoma"/>
            <family val="2"/>
          </rPr>
          <t xml:space="preserve">
03-MAY-13</t>
        </r>
      </text>
    </comment>
    <comment ref="Y9" authorId="1">
      <text>
        <r>
          <rPr>
            <b/>
            <sz val="9"/>
            <color indexed="81"/>
            <rFont val="Tahoma"/>
            <family val="2"/>
          </rPr>
          <t>contabilidad:</t>
        </r>
        <r>
          <rPr>
            <sz val="9"/>
            <color indexed="81"/>
            <rFont val="Tahoma"/>
            <family val="2"/>
          </rPr>
          <t xml:space="preserve">
05-JUN-13</t>
        </r>
      </text>
    </comment>
    <comment ref="AA9" authorId="1">
      <text>
        <r>
          <rPr>
            <b/>
            <sz val="9"/>
            <color indexed="81"/>
            <rFont val="Tahoma"/>
            <family val="2"/>
          </rPr>
          <t>contabilidad:</t>
        </r>
        <r>
          <rPr>
            <sz val="9"/>
            <color indexed="81"/>
            <rFont val="Tahoma"/>
            <family val="2"/>
          </rPr>
          <t xml:space="preserve">
04-JUL-13</t>
        </r>
      </text>
    </comment>
    <comment ref="AC9" authorId="1">
      <text>
        <r>
          <rPr>
            <b/>
            <sz val="9"/>
            <color indexed="81"/>
            <rFont val="Tahoma"/>
            <family val="2"/>
          </rPr>
          <t>contabilidad:</t>
        </r>
        <r>
          <rPr>
            <sz val="9"/>
            <color indexed="81"/>
            <rFont val="Tahoma"/>
            <family val="2"/>
          </rPr>
          <t xml:space="preserve">
01-AGO-13
</t>
        </r>
      </text>
    </comment>
    <comment ref="AE9" authorId="1">
      <text>
        <r>
          <rPr>
            <b/>
            <sz val="9"/>
            <color indexed="81"/>
            <rFont val="Tahoma"/>
            <family val="2"/>
          </rPr>
          <t>contabilidad:</t>
        </r>
        <r>
          <rPr>
            <sz val="9"/>
            <color indexed="81"/>
            <rFont val="Tahoma"/>
            <family val="2"/>
          </rPr>
          <t xml:space="preserve">
04-SEP-13</t>
        </r>
      </text>
    </comment>
    <comment ref="AG9" authorId="1">
      <text>
        <r>
          <rPr>
            <b/>
            <sz val="9"/>
            <color indexed="81"/>
            <rFont val="Tahoma"/>
            <family val="2"/>
          </rPr>
          <t>contabilidad:</t>
        </r>
        <r>
          <rPr>
            <sz val="9"/>
            <color indexed="81"/>
            <rFont val="Tahoma"/>
            <family val="2"/>
          </rPr>
          <t xml:space="preserve">
</t>
        </r>
        <r>
          <rPr>
            <sz val="10"/>
            <color indexed="81"/>
            <rFont val="Tahoma"/>
            <family val="2"/>
          </rPr>
          <t>3-OCT-13</t>
        </r>
      </text>
    </comment>
    <comment ref="AI9" authorId="1">
      <text>
        <r>
          <rPr>
            <b/>
            <sz val="9"/>
            <color indexed="81"/>
            <rFont val="Tahoma"/>
            <family val="2"/>
          </rPr>
          <t>contabilidad:</t>
        </r>
        <r>
          <rPr>
            <sz val="9"/>
            <color indexed="81"/>
            <rFont val="Tahoma"/>
            <family val="2"/>
          </rPr>
          <t xml:space="preserve">
05-NOV-13</t>
        </r>
      </text>
    </comment>
    <comment ref="AK9" authorId="1">
      <text>
        <r>
          <rPr>
            <b/>
            <sz val="9"/>
            <color indexed="81"/>
            <rFont val="Tahoma"/>
            <family val="2"/>
          </rPr>
          <t>contabilidad:</t>
        </r>
        <r>
          <rPr>
            <sz val="9"/>
            <color indexed="81"/>
            <rFont val="Tahoma"/>
            <family val="2"/>
          </rPr>
          <t xml:space="preserve">
05-DIC-13</t>
        </r>
      </text>
    </comment>
    <comment ref="AM9" authorId="1">
      <text>
        <r>
          <rPr>
            <b/>
            <sz val="9"/>
            <color indexed="81"/>
            <rFont val="Tahoma"/>
            <family val="2"/>
          </rPr>
          <t>contabilidad:</t>
        </r>
        <r>
          <rPr>
            <sz val="9"/>
            <color indexed="81"/>
            <rFont val="Tahoma"/>
            <family val="2"/>
          </rPr>
          <t xml:space="preserve">
03-ENE-14</t>
        </r>
      </text>
    </comment>
    <comment ref="AO9" authorId="1">
      <text>
        <r>
          <rPr>
            <b/>
            <sz val="9"/>
            <color indexed="81"/>
            <rFont val="Tahoma"/>
            <family val="2"/>
          </rPr>
          <t>contabilidad:</t>
        </r>
        <r>
          <rPr>
            <sz val="9"/>
            <color indexed="81"/>
            <rFont val="Tahoma"/>
            <family val="2"/>
          </rPr>
          <t xml:space="preserve">
5--FEB--2014</t>
        </r>
      </text>
    </comment>
    <comment ref="AQ9" authorId="1">
      <text>
        <r>
          <rPr>
            <b/>
            <sz val="9"/>
            <color indexed="81"/>
            <rFont val="Tahoma"/>
            <family val="2"/>
          </rPr>
          <t>contabilidad:</t>
        </r>
        <r>
          <rPr>
            <sz val="9"/>
            <color indexed="81"/>
            <rFont val="Tahoma"/>
            <family val="2"/>
          </rPr>
          <t xml:space="preserve">
05-MZO-2014</t>
        </r>
      </text>
    </comment>
    <comment ref="G10" authorId="1">
      <text>
        <r>
          <rPr>
            <b/>
            <sz val="8"/>
            <color indexed="81"/>
            <rFont val="Tahoma"/>
            <family val="2"/>
          </rPr>
          <t>TRANSFER 30/08/12</t>
        </r>
      </text>
    </comment>
    <comment ref="I10" authorId="1">
      <text>
        <r>
          <rPr>
            <b/>
            <sz val="8"/>
            <color indexed="81"/>
            <rFont val="Tahoma"/>
            <family val="2"/>
          </rPr>
          <t>TRANSFER 05/10/12</t>
        </r>
        <r>
          <rPr>
            <sz val="8"/>
            <color indexed="81"/>
            <rFont val="Tahoma"/>
            <family val="2"/>
          </rPr>
          <t xml:space="preserve">
</t>
        </r>
      </text>
    </comment>
    <comment ref="K10" authorId="1">
      <text>
        <r>
          <rPr>
            <b/>
            <sz val="9"/>
            <color indexed="81"/>
            <rFont val="Tahoma"/>
            <family val="2"/>
          </rPr>
          <t>contabilidad:</t>
        </r>
        <r>
          <rPr>
            <sz val="9"/>
            <color indexed="81"/>
            <rFont val="Tahoma"/>
            <family val="2"/>
          </rPr>
          <t xml:space="preserve">
05-NOV-12
</t>
        </r>
      </text>
    </comment>
    <comment ref="M10" authorId="1">
      <text>
        <r>
          <rPr>
            <b/>
            <sz val="8"/>
            <color indexed="81"/>
            <rFont val="Tahoma"/>
            <family val="2"/>
          </rPr>
          <t>05/12/12</t>
        </r>
      </text>
    </comment>
    <comment ref="O10" authorId="1">
      <text>
        <r>
          <rPr>
            <b/>
            <sz val="8"/>
            <color indexed="81"/>
            <rFont val="Tahoma"/>
            <family val="2"/>
          </rPr>
          <t>07/01/12</t>
        </r>
        <r>
          <rPr>
            <sz val="8"/>
            <color indexed="81"/>
            <rFont val="Tahoma"/>
            <family val="2"/>
          </rPr>
          <t xml:space="preserve">
</t>
        </r>
      </text>
    </comment>
    <comment ref="Q10" authorId="1">
      <text>
        <r>
          <rPr>
            <b/>
            <sz val="8"/>
            <color indexed="81"/>
            <rFont val="Tahoma"/>
            <family val="2"/>
          </rPr>
          <t>28/02/13</t>
        </r>
        <r>
          <rPr>
            <sz val="8"/>
            <color indexed="81"/>
            <rFont val="Tahoma"/>
            <family val="2"/>
          </rPr>
          <t xml:space="preserve">
</t>
        </r>
      </text>
    </comment>
    <comment ref="S10" authorId="1">
      <text>
        <r>
          <rPr>
            <b/>
            <sz val="8"/>
            <color indexed="81"/>
            <rFont val="Tahoma"/>
            <family val="2"/>
          </rPr>
          <t>05/03/13</t>
        </r>
        <r>
          <rPr>
            <sz val="8"/>
            <color indexed="81"/>
            <rFont val="Tahoma"/>
            <family val="2"/>
          </rPr>
          <t xml:space="preserve">
</t>
        </r>
      </text>
    </comment>
    <comment ref="U10" authorId="1">
      <text>
        <r>
          <rPr>
            <b/>
            <sz val="9"/>
            <color indexed="81"/>
            <rFont val="Tahoma"/>
            <family val="2"/>
          </rPr>
          <t>contabilidad:</t>
        </r>
        <r>
          <rPr>
            <sz val="9"/>
            <color indexed="81"/>
            <rFont val="Tahoma"/>
            <family val="2"/>
          </rPr>
          <t xml:space="preserve">
04-ABR-13</t>
        </r>
      </text>
    </comment>
    <comment ref="W10" authorId="1">
      <text>
        <r>
          <rPr>
            <b/>
            <sz val="9"/>
            <color indexed="81"/>
            <rFont val="Tahoma"/>
            <family val="2"/>
          </rPr>
          <t>contabilidad:</t>
        </r>
        <r>
          <rPr>
            <sz val="9"/>
            <color indexed="81"/>
            <rFont val="Tahoma"/>
            <family val="2"/>
          </rPr>
          <t xml:space="preserve">
03-MAY-13
</t>
        </r>
      </text>
    </comment>
    <comment ref="Y10" authorId="1">
      <text>
        <r>
          <rPr>
            <b/>
            <sz val="9"/>
            <color indexed="81"/>
            <rFont val="Tahoma"/>
            <family val="2"/>
          </rPr>
          <t>contabilidad:</t>
        </r>
        <r>
          <rPr>
            <sz val="9"/>
            <color indexed="81"/>
            <rFont val="Tahoma"/>
            <family val="2"/>
          </rPr>
          <t xml:space="preserve">
05-JUN-13</t>
        </r>
      </text>
    </comment>
    <comment ref="AA10" authorId="1">
      <text>
        <r>
          <rPr>
            <b/>
            <sz val="9"/>
            <color indexed="81"/>
            <rFont val="Tahoma"/>
            <family val="2"/>
          </rPr>
          <t>contabilidad:</t>
        </r>
        <r>
          <rPr>
            <sz val="9"/>
            <color indexed="81"/>
            <rFont val="Tahoma"/>
            <family val="2"/>
          </rPr>
          <t xml:space="preserve">
05-JUL-13</t>
        </r>
      </text>
    </comment>
    <comment ref="AC10" authorId="1">
      <text>
        <r>
          <rPr>
            <b/>
            <sz val="9"/>
            <color indexed="81"/>
            <rFont val="Tahoma"/>
            <family val="2"/>
          </rPr>
          <t>contabilidad:</t>
        </r>
        <r>
          <rPr>
            <sz val="9"/>
            <color indexed="81"/>
            <rFont val="Tahoma"/>
            <family val="2"/>
          </rPr>
          <t xml:space="preserve">
05-AGO-13</t>
        </r>
      </text>
    </comment>
    <comment ref="AE10" authorId="1">
      <text>
        <r>
          <rPr>
            <b/>
            <sz val="9"/>
            <color indexed="81"/>
            <rFont val="Tahoma"/>
            <family val="2"/>
          </rPr>
          <t>contabilidad:</t>
        </r>
        <r>
          <rPr>
            <sz val="9"/>
            <color indexed="81"/>
            <rFont val="Tahoma"/>
            <family val="2"/>
          </rPr>
          <t xml:space="preserve">
04-SEP-13</t>
        </r>
      </text>
    </comment>
    <comment ref="AG10" authorId="1">
      <text>
        <r>
          <rPr>
            <b/>
            <sz val="9"/>
            <color indexed="81"/>
            <rFont val="Tahoma"/>
            <family val="2"/>
          </rPr>
          <t>contabilidad:</t>
        </r>
        <r>
          <rPr>
            <sz val="9"/>
            <color indexed="81"/>
            <rFont val="Tahoma"/>
            <family val="2"/>
          </rPr>
          <t xml:space="preserve">
7</t>
        </r>
        <r>
          <rPr>
            <sz val="10"/>
            <color indexed="81"/>
            <rFont val="Tahoma"/>
            <family val="2"/>
          </rPr>
          <t>-OCT-13</t>
        </r>
      </text>
    </comment>
    <comment ref="AI10" authorId="1">
      <text>
        <r>
          <rPr>
            <b/>
            <sz val="9"/>
            <color indexed="81"/>
            <rFont val="Tahoma"/>
            <family val="2"/>
          </rPr>
          <t>contabilidad:</t>
        </r>
        <r>
          <rPr>
            <sz val="9"/>
            <color indexed="81"/>
            <rFont val="Tahoma"/>
            <family val="2"/>
          </rPr>
          <t xml:space="preserve">
</t>
        </r>
        <r>
          <rPr>
            <sz val="10"/>
            <color indexed="81"/>
            <rFont val="Tahoma"/>
            <family val="2"/>
          </rPr>
          <t>6-NOV-13</t>
        </r>
      </text>
    </comment>
    <comment ref="AK10" authorId="1">
      <text>
        <r>
          <rPr>
            <b/>
            <sz val="9"/>
            <color indexed="81"/>
            <rFont val="Tahoma"/>
            <family val="2"/>
          </rPr>
          <t>contabilidad:</t>
        </r>
        <r>
          <rPr>
            <sz val="9"/>
            <color indexed="81"/>
            <rFont val="Tahoma"/>
            <family val="2"/>
          </rPr>
          <t xml:space="preserve">
29-NOV-13</t>
        </r>
      </text>
    </comment>
    <comment ref="AM10" authorId="1">
      <text>
        <r>
          <rPr>
            <b/>
            <sz val="9"/>
            <color indexed="81"/>
            <rFont val="Tahoma"/>
            <family val="2"/>
          </rPr>
          <t>contabilidad:</t>
        </r>
        <r>
          <rPr>
            <sz val="9"/>
            <color indexed="81"/>
            <rFont val="Tahoma"/>
            <family val="2"/>
          </rPr>
          <t xml:space="preserve">
08-ENE-2014</t>
        </r>
      </text>
    </comment>
    <comment ref="AO10" authorId="1">
      <text>
        <r>
          <rPr>
            <b/>
            <sz val="9"/>
            <color indexed="81"/>
            <rFont val="Tahoma"/>
            <family val="2"/>
          </rPr>
          <t>contabilidad:</t>
        </r>
        <r>
          <rPr>
            <sz val="9"/>
            <color indexed="81"/>
            <rFont val="Tahoma"/>
            <family val="2"/>
          </rPr>
          <t xml:space="preserve">
05-feb-14
$3,100 mens. c/dcto. Feb
$200 complemento mens. ene</t>
        </r>
      </text>
    </comment>
    <comment ref="AQ10" authorId="1">
      <text>
        <r>
          <rPr>
            <b/>
            <sz val="9"/>
            <color indexed="81"/>
            <rFont val="Tahoma"/>
            <family val="2"/>
          </rPr>
          <t>contabilidad:</t>
        </r>
        <r>
          <rPr>
            <sz val="9"/>
            <color indexed="81"/>
            <rFont val="Tahoma"/>
            <family val="2"/>
          </rPr>
          <t xml:space="preserve">
05-MZO-2014</t>
        </r>
      </text>
    </comment>
    <comment ref="G11" authorId="1">
      <text>
        <r>
          <rPr>
            <b/>
            <sz val="8"/>
            <color indexed="81"/>
            <rFont val="Tahoma"/>
            <family val="2"/>
          </rPr>
          <t>21/09/12</t>
        </r>
      </text>
    </comment>
    <comment ref="I11" authorId="1">
      <text>
        <r>
          <rPr>
            <b/>
            <sz val="8"/>
            <color indexed="81"/>
            <rFont val="Tahoma"/>
            <family val="2"/>
          </rPr>
          <t>05/10/13</t>
        </r>
        <r>
          <rPr>
            <sz val="8"/>
            <color indexed="81"/>
            <rFont val="Tahoma"/>
            <family val="2"/>
          </rPr>
          <t xml:space="preserve">
</t>
        </r>
      </text>
    </comment>
    <comment ref="K11" authorId="1">
      <text>
        <r>
          <rPr>
            <b/>
            <sz val="8"/>
            <color indexed="81"/>
            <rFont val="Tahoma"/>
            <family val="2"/>
          </rPr>
          <t>05/11/12</t>
        </r>
        <r>
          <rPr>
            <sz val="8"/>
            <color indexed="81"/>
            <rFont val="Tahoma"/>
            <family val="2"/>
          </rPr>
          <t xml:space="preserve">
</t>
        </r>
      </text>
    </comment>
    <comment ref="M11" authorId="1">
      <text>
        <r>
          <rPr>
            <b/>
            <sz val="8"/>
            <color indexed="81"/>
            <rFont val="Tahoma"/>
            <family val="2"/>
          </rPr>
          <t>06/12/13</t>
        </r>
      </text>
    </comment>
    <comment ref="O11" authorId="1">
      <text>
        <r>
          <rPr>
            <b/>
            <sz val="8"/>
            <color indexed="81"/>
            <rFont val="Tahoma"/>
            <family val="2"/>
          </rPr>
          <t>07/01/13</t>
        </r>
        <r>
          <rPr>
            <sz val="8"/>
            <color indexed="81"/>
            <rFont val="Tahoma"/>
            <family val="2"/>
          </rPr>
          <t xml:space="preserve">
</t>
        </r>
      </text>
    </comment>
    <comment ref="Q11" authorId="1">
      <text>
        <r>
          <rPr>
            <b/>
            <sz val="8"/>
            <color indexed="81"/>
            <rFont val="Tahoma"/>
            <family val="2"/>
          </rPr>
          <t>05/02/13</t>
        </r>
        <r>
          <rPr>
            <sz val="8"/>
            <color indexed="81"/>
            <rFont val="Tahoma"/>
            <family val="2"/>
          </rPr>
          <t xml:space="preserve">
</t>
        </r>
      </text>
    </comment>
    <comment ref="S11" authorId="1">
      <text>
        <r>
          <rPr>
            <b/>
            <sz val="9"/>
            <color indexed="81"/>
            <rFont val="Tahoma"/>
            <family val="2"/>
          </rPr>
          <t>08/04/2013</t>
        </r>
        <r>
          <rPr>
            <sz val="9"/>
            <color indexed="81"/>
            <rFont val="Tahoma"/>
            <family val="2"/>
          </rPr>
          <t xml:space="preserve">
</t>
        </r>
      </text>
    </comment>
    <comment ref="U11" authorId="1">
      <text>
        <r>
          <rPr>
            <b/>
            <sz val="9"/>
            <color indexed="81"/>
            <rFont val="Tahoma"/>
            <family val="2"/>
          </rPr>
          <t>contabilidad:</t>
        </r>
        <r>
          <rPr>
            <sz val="9"/>
            <color indexed="81"/>
            <rFont val="Tahoma"/>
            <family val="2"/>
          </rPr>
          <t xml:space="preserve">
08-ABR-13</t>
        </r>
      </text>
    </comment>
    <comment ref="W11" authorId="1">
      <text>
        <r>
          <rPr>
            <b/>
            <sz val="9"/>
            <color indexed="81"/>
            <rFont val="Tahoma"/>
            <family val="2"/>
          </rPr>
          <t>contabilidad:</t>
        </r>
        <r>
          <rPr>
            <sz val="9"/>
            <color indexed="81"/>
            <rFont val="Tahoma"/>
            <family val="2"/>
          </rPr>
          <t xml:space="preserve">
06-MAYO-13</t>
        </r>
      </text>
    </comment>
    <comment ref="Y11" authorId="1">
      <text>
        <r>
          <rPr>
            <b/>
            <sz val="9"/>
            <color indexed="81"/>
            <rFont val="Tahoma"/>
            <family val="2"/>
          </rPr>
          <t>contabilidad:</t>
        </r>
        <r>
          <rPr>
            <sz val="9"/>
            <color indexed="81"/>
            <rFont val="Tahoma"/>
            <family val="2"/>
          </rPr>
          <t xml:space="preserve">
13-JUN-2013</t>
        </r>
      </text>
    </comment>
    <comment ref="AA11" authorId="1">
      <text>
        <r>
          <rPr>
            <b/>
            <sz val="9"/>
            <color indexed="81"/>
            <rFont val="Tahoma"/>
            <family val="2"/>
          </rPr>
          <t>contabilidad:</t>
        </r>
        <r>
          <rPr>
            <sz val="9"/>
            <color indexed="81"/>
            <rFont val="Tahoma"/>
            <family val="2"/>
          </rPr>
          <t xml:space="preserve">
05-JUL-13</t>
        </r>
      </text>
    </comment>
    <comment ref="AC11" authorId="1">
      <text>
        <r>
          <rPr>
            <b/>
            <sz val="9"/>
            <color indexed="81"/>
            <rFont val="Tahoma"/>
            <family val="2"/>
          </rPr>
          <t>contabilidad:</t>
        </r>
        <r>
          <rPr>
            <sz val="9"/>
            <color indexed="81"/>
            <rFont val="Tahoma"/>
            <family val="2"/>
          </rPr>
          <t xml:space="preserve">
</t>
        </r>
        <r>
          <rPr>
            <sz val="10"/>
            <color indexed="81"/>
            <rFont val="Tahoma"/>
            <family val="2"/>
          </rPr>
          <t>6-AGOS-13</t>
        </r>
      </text>
    </comment>
    <comment ref="AE11" authorId="1">
      <text>
        <r>
          <rPr>
            <b/>
            <sz val="9"/>
            <color indexed="81"/>
            <rFont val="Tahoma"/>
            <family val="2"/>
          </rPr>
          <t>contabilidad:</t>
        </r>
        <r>
          <rPr>
            <sz val="9"/>
            <color indexed="81"/>
            <rFont val="Tahoma"/>
            <family val="2"/>
          </rPr>
          <t xml:space="preserve">
11-SEP-13</t>
        </r>
      </text>
    </comment>
    <comment ref="AG11" authorId="1">
      <text>
        <r>
          <rPr>
            <b/>
            <sz val="9"/>
            <color indexed="81"/>
            <rFont val="Tahoma"/>
            <family val="2"/>
          </rPr>
          <t>contabilidad:</t>
        </r>
        <r>
          <rPr>
            <sz val="9"/>
            <color indexed="81"/>
            <rFont val="Tahoma"/>
            <family val="2"/>
          </rPr>
          <t xml:space="preserve">
02-OCT-13</t>
        </r>
      </text>
    </comment>
    <comment ref="AI11" authorId="1">
      <text>
        <r>
          <rPr>
            <b/>
            <sz val="9"/>
            <color indexed="81"/>
            <rFont val="Tahoma"/>
            <family val="2"/>
          </rPr>
          <t>contabilidad:</t>
        </r>
        <r>
          <rPr>
            <sz val="9"/>
            <color indexed="81"/>
            <rFont val="Tahoma"/>
            <family val="2"/>
          </rPr>
          <t xml:space="preserve">
</t>
        </r>
        <r>
          <rPr>
            <sz val="10"/>
            <color indexed="81"/>
            <rFont val="Tahoma"/>
            <family val="2"/>
          </rPr>
          <t>4-NOV-13</t>
        </r>
      </text>
    </comment>
    <comment ref="AK11" authorId="1">
      <text>
        <r>
          <rPr>
            <b/>
            <sz val="9"/>
            <color indexed="81"/>
            <rFont val="Tahoma"/>
            <family val="2"/>
          </rPr>
          <t>contabilidad:</t>
        </r>
        <r>
          <rPr>
            <sz val="9"/>
            <color indexed="81"/>
            <rFont val="Tahoma"/>
            <family val="2"/>
          </rPr>
          <t xml:space="preserve">
03-DIC-13</t>
        </r>
      </text>
    </comment>
    <comment ref="AM11" authorId="1">
      <text>
        <r>
          <rPr>
            <b/>
            <sz val="9"/>
            <color indexed="81"/>
            <rFont val="Tahoma"/>
            <family val="2"/>
          </rPr>
          <t>contabilidad:</t>
        </r>
        <r>
          <rPr>
            <sz val="9"/>
            <color indexed="81"/>
            <rFont val="Tahoma"/>
            <family val="2"/>
          </rPr>
          <t xml:space="preserve">
07-ENE-14</t>
        </r>
      </text>
    </comment>
    <comment ref="AO11" authorId="1">
      <text>
        <r>
          <rPr>
            <b/>
            <sz val="9"/>
            <color indexed="81"/>
            <rFont val="Tahoma"/>
            <family val="2"/>
          </rPr>
          <t>contabilidad:</t>
        </r>
        <r>
          <rPr>
            <sz val="9"/>
            <color indexed="81"/>
            <rFont val="Tahoma"/>
            <family val="2"/>
          </rPr>
          <t xml:space="preserve">
04-FEB-14</t>
        </r>
      </text>
    </comment>
    <comment ref="AQ11" authorId="1">
      <text>
        <r>
          <rPr>
            <b/>
            <sz val="9"/>
            <color indexed="81"/>
            <rFont val="Tahoma"/>
            <family val="2"/>
          </rPr>
          <t>contabilidad:</t>
        </r>
        <r>
          <rPr>
            <sz val="9"/>
            <color indexed="81"/>
            <rFont val="Tahoma"/>
            <family val="2"/>
          </rPr>
          <t xml:space="preserve">
04-MZO-2014</t>
        </r>
      </text>
    </comment>
    <comment ref="G12" authorId="1">
      <text>
        <r>
          <rPr>
            <b/>
            <sz val="8"/>
            <color indexed="81"/>
            <rFont val="Tahoma"/>
            <family val="2"/>
          </rPr>
          <t>10/09/12</t>
        </r>
      </text>
    </comment>
    <comment ref="I12" authorId="1">
      <text>
        <r>
          <rPr>
            <b/>
            <sz val="8"/>
            <color indexed="81"/>
            <rFont val="Tahoma"/>
            <family val="2"/>
          </rPr>
          <t>10/10/12</t>
        </r>
        <r>
          <rPr>
            <sz val="8"/>
            <color indexed="81"/>
            <rFont val="Tahoma"/>
            <family val="2"/>
          </rPr>
          <t xml:space="preserve">
</t>
        </r>
      </text>
    </comment>
    <comment ref="K12" authorId="1">
      <text>
        <r>
          <rPr>
            <b/>
            <sz val="9"/>
            <color indexed="81"/>
            <rFont val="Tahoma"/>
            <family val="2"/>
          </rPr>
          <t>contabilidad:</t>
        </r>
        <r>
          <rPr>
            <sz val="9"/>
            <color indexed="81"/>
            <rFont val="Tahoma"/>
            <family val="2"/>
          </rPr>
          <t xml:space="preserve">
04-DIC-12</t>
        </r>
      </text>
    </comment>
    <comment ref="M12" authorId="1">
      <text>
        <r>
          <rPr>
            <b/>
            <sz val="8"/>
            <color indexed="81"/>
            <rFont val="Tahoma"/>
            <family val="2"/>
          </rPr>
          <t>04/12/12</t>
        </r>
        <r>
          <rPr>
            <sz val="8"/>
            <color indexed="81"/>
            <rFont val="Tahoma"/>
            <family val="2"/>
          </rPr>
          <t xml:space="preserve">
</t>
        </r>
      </text>
    </comment>
    <comment ref="O12" authorId="1">
      <text>
        <r>
          <rPr>
            <b/>
            <sz val="9"/>
            <color indexed="81"/>
            <rFont val="Tahoma"/>
            <family val="2"/>
          </rPr>
          <t>08/02/2013</t>
        </r>
        <r>
          <rPr>
            <sz val="9"/>
            <color indexed="81"/>
            <rFont val="Tahoma"/>
            <family val="2"/>
          </rPr>
          <t xml:space="preserve">
</t>
        </r>
      </text>
    </comment>
    <comment ref="Q12" authorId="1">
      <text>
        <r>
          <rPr>
            <b/>
            <sz val="9"/>
            <color indexed="81"/>
            <rFont val="Tahoma"/>
            <family val="2"/>
          </rPr>
          <t>contabilidad:</t>
        </r>
        <r>
          <rPr>
            <sz val="9"/>
            <color indexed="81"/>
            <rFont val="Tahoma"/>
            <family val="2"/>
          </rPr>
          <t xml:space="preserve">
24-MAYO-13</t>
        </r>
      </text>
    </comment>
    <comment ref="S12" authorId="1">
      <text>
        <r>
          <rPr>
            <b/>
            <sz val="9"/>
            <color indexed="81"/>
            <rFont val="Tahoma"/>
            <family val="2"/>
          </rPr>
          <t>contabilidad:</t>
        </r>
        <r>
          <rPr>
            <sz val="9"/>
            <color indexed="81"/>
            <rFont val="Tahoma"/>
            <family val="2"/>
          </rPr>
          <t xml:space="preserve">
24-MAYO-13</t>
        </r>
      </text>
    </comment>
    <comment ref="U12" authorId="3">
      <text>
        <r>
          <rPr>
            <b/>
            <sz val="9"/>
            <color indexed="81"/>
            <rFont val="Tahoma"/>
            <family val="2"/>
          </rPr>
          <t>GteAdmin:</t>
        </r>
        <r>
          <rPr>
            <sz val="9"/>
            <color indexed="81"/>
            <rFont val="Tahoma"/>
            <family val="2"/>
          </rPr>
          <t xml:space="preserve">
13/08/13 14,400 de abr,may,jun y 3000 de jul</t>
        </r>
      </text>
    </comment>
    <comment ref="W12" authorId="3">
      <text>
        <r>
          <rPr>
            <b/>
            <sz val="9"/>
            <color indexed="81"/>
            <rFont val="Tahoma"/>
            <family val="2"/>
          </rPr>
          <t>GteAdmin:</t>
        </r>
        <r>
          <rPr>
            <sz val="9"/>
            <color indexed="81"/>
            <rFont val="Tahoma"/>
            <family val="2"/>
          </rPr>
          <t xml:space="preserve">
13/08/13 14,400 de abr,may,jun y 3000 de jul</t>
        </r>
      </text>
    </comment>
    <comment ref="Y12" authorId="3">
      <text>
        <r>
          <rPr>
            <b/>
            <sz val="9"/>
            <color indexed="81"/>
            <rFont val="Tahoma"/>
            <family val="2"/>
          </rPr>
          <t>GteAdmin:</t>
        </r>
        <r>
          <rPr>
            <sz val="9"/>
            <color indexed="81"/>
            <rFont val="Tahoma"/>
            <family val="2"/>
          </rPr>
          <t xml:space="preserve">
13/08/13 14,400 de abr,may,jun y 3000 de jul</t>
        </r>
      </text>
    </comment>
    <comment ref="AA12" authorId="3">
      <text>
        <r>
          <rPr>
            <b/>
            <sz val="9"/>
            <color indexed="81"/>
            <rFont val="Tahoma"/>
            <family val="2"/>
          </rPr>
          <t>GteAdmin:</t>
        </r>
        <r>
          <rPr>
            <sz val="9"/>
            <color indexed="81"/>
            <rFont val="Tahoma"/>
            <family val="2"/>
          </rPr>
          <t xml:space="preserve">
13/08/13 14,400 de abr,may,jun y 3000 de jul</t>
        </r>
      </text>
    </comment>
    <comment ref="AC12"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E12"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G12"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I12" authorId="1">
      <text>
        <r>
          <rPr>
            <b/>
            <sz val="9"/>
            <color indexed="81"/>
            <rFont val="Tahoma"/>
            <family val="2"/>
          </rPr>
          <t>contabilidad:</t>
        </r>
        <r>
          <rPr>
            <sz val="9"/>
            <color indexed="81"/>
            <rFont val="Tahoma"/>
            <family val="2"/>
          </rPr>
          <t xml:space="preserve">
13-NOV-13</t>
        </r>
      </text>
    </comment>
    <comment ref="AK12" authorId="1">
      <text>
        <r>
          <rPr>
            <b/>
            <sz val="9"/>
            <color indexed="81"/>
            <rFont val="Tahoma"/>
            <family val="2"/>
          </rPr>
          <t>contabilidad:</t>
        </r>
        <r>
          <rPr>
            <sz val="9"/>
            <color indexed="81"/>
            <rFont val="Tahoma"/>
            <family val="2"/>
          </rPr>
          <t xml:space="preserve">
24-ENE-14
$7,600=3,800 mens. Dic/13 + 3,800 men. Ene/14</t>
        </r>
      </text>
    </comment>
    <comment ref="AM12" authorId="1">
      <text>
        <r>
          <rPr>
            <b/>
            <sz val="9"/>
            <color indexed="81"/>
            <rFont val="Tahoma"/>
            <family val="2"/>
          </rPr>
          <t>contabilidad:</t>
        </r>
        <r>
          <rPr>
            <sz val="9"/>
            <color indexed="81"/>
            <rFont val="Tahoma"/>
            <family val="2"/>
          </rPr>
          <t xml:space="preserve">
24-ENE-14
$7,600=3,800 mens. Dic/13 + 3,800 men. Ene/14</t>
        </r>
      </text>
    </comment>
    <comment ref="AO12" authorId="1">
      <text>
        <r>
          <rPr>
            <b/>
            <sz val="9"/>
            <color indexed="81"/>
            <rFont val="Tahoma"/>
            <family val="2"/>
          </rPr>
          <t>contabilidad:</t>
        </r>
        <r>
          <rPr>
            <sz val="9"/>
            <color indexed="81"/>
            <rFont val="Tahoma"/>
            <family val="2"/>
          </rPr>
          <t xml:space="preserve">
06-MZO-2014 $8,100
$3800 mens.feb+150 cgo fijo+ 150 interes mora.
</t>
        </r>
      </text>
    </comment>
    <comment ref="AQ12" authorId="1">
      <text>
        <r>
          <rPr>
            <b/>
            <sz val="9"/>
            <color indexed="81"/>
            <rFont val="Tahoma"/>
            <family val="2"/>
          </rPr>
          <t>contabilidad:</t>
        </r>
        <r>
          <rPr>
            <sz val="9"/>
            <color indexed="81"/>
            <rFont val="Tahoma"/>
            <family val="2"/>
          </rPr>
          <t xml:space="preserve">
06-MZO-2014  $8,100</t>
        </r>
      </text>
    </comment>
    <comment ref="G13" authorId="1">
      <text>
        <r>
          <rPr>
            <b/>
            <sz val="8"/>
            <color indexed="81"/>
            <rFont val="Tahoma"/>
            <family val="2"/>
          </rPr>
          <t>10/09/12</t>
        </r>
      </text>
    </comment>
    <comment ref="I13" authorId="1">
      <text>
        <r>
          <rPr>
            <b/>
            <sz val="9"/>
            <color indexed="81"/>
            <rFont val="Tahoma"/>
            <family val="2"/>
          </rPr>
          <t>contabilidad:</t>
        </r>
        <r>
          <rPr>
            <sz val="9"/>
            <color indexed="81"/>
            <rFont val="Tahoma"/>
            <family val="2"/>
          </rPr>
          <t xml:space="preserve">
10-OCT-13</t>
        </r>
      </text>
    </comment>
    <comment ref="K13" authorId="1">
      <text>
        <r>
          <rPr>
            <b/>
            <sz val="8"/>
            <color indexed="81"/>
            <rFont val="Tahoma"/>
            <family val="2"/>
          </rPr>
          <t>04/12/12</t>
        </r>
        <r>
          <rPr>
            <sz val="8"/>
            <color indexed="81"/>
            <rFont val="Tahoma"/>
            <family val="2"/>
          </rPr>
          <t xml:space="preserve">
</t>
        </r>
      </text>
    </comment>
    <comment ref="M13" authorId="1">
      <text>
        <r>
          <rPr>
            <b/>
            <sz val="8"/>
            <color indexed="81"/>
            <rFont val="Tahoma"/>
            <family val="2"/>
          </rPr>
          <t>04/12/12</t>
        </r>
        <r>
          <rPr>
            <sz val="8"/>
            <color indexed="81"/>
            <rFont val="Tahoma"/>
            <family val="2"/>
          </rPr>
          <t xml:space="preserve">
</t>
        </r>
      </text>
    </comment>
    <comment ref="O13" authorId="1">
      <text>
        <r>
          <rPr>
            <b/>
            <sz val="9"/>
            <color indexed="81"/>
            <rFont val="Tahoma"/>
            <family val="2"/>
          </rPr>
          <t>08/02/2013</t>
        </r>
      </text>
    </comment>
    <comment ref="Q13" authorId="1">
      <text>
        <r>
          <rPr>
            <b/>
            <sz val="9"/>
            <color indexed="81"/>
            <rFont val="Tahoma"/>
            <family val="2"/>
          </rPr>
          <t>contabilidad:</t>
        </r>
        <r>
          <rPr>
            <sz val="9"/>
            <color indexed="81"/>
            <rFont val="Tahoma"/>
            <family val="2"/>
          </rPr>
          <t xml:space="preserve">
24-MAYO-13</t>
        </r>
      </text>
    </comment>
    <comment ref="S13" authorId="1">
      <text>
        <r>
          <rPr>
            <b/>
            <sz val="9"/>
            <color indexed="81"/>
            <rFont val="Tahoma"/>
            <family val="2"/>
          </rPr>
          <t>contabilidad:</t>
        </r>
        <r>
          <rPr>
            <sz val="9"/>
            <color indexed="81"/>
            <rFont val="Tahoma"/>
            <family val="2"/>
          </rPr>
          <t xml:space="preserve">
24-MAYO-13</t>
        </r>
      </text>
    </comment>
    <comment ref="U13" authorId="3">
      <text>
        <r>
          <rPr>
            <b/>
            <sz val="9"/>
            <color indexed="81"/>
            <rFont val="Tahoma"/>
            <family val="2"/>
          </rPr>
          <t>GteAdmin:</t>
        </r>
        <r>
          <rPr>
            <sz val="9"/>
            <color indexed="81"/>
            <rFont val="Tahoma"/>
            <family val="2"/>
          </rPr>
          <t xml:space="preserve">
13/08/13 14,400 de abr,may,jun y 3000 de jul</t>
        </r>
      </text>
    </comment>
    <comment ref="W13" authorId="3">
      <text>
        <r>
          <rPr>
            <b/>
            <sz val="9"/>
            <color indexed="81"/>
            <rFont val="Tahoma"/>
            <family val="2"/>
          </rPr>
          <t>GteAdmin:</t>
        </r>
        <r>
          <rPr>
            <sz val="9"/>
            <color indexed="81"/>
            <rFont val="Tahoma"/>
            <family val="2"/>
          </rPr>
          <t xml:space="preserve">
13/08/13 14,400 de abr,may,jun y 3000 de jul</t>
        </r>
      </text>
    </comment>
    <comment ref="Y13" authorId="3">
      <text>
        <r>
          <rPr>
            <b/>
            <sz val="9"/>
            <color indexed="81"/>
            <rFont val="Tahoma"/>
            <family val="2"/>
          </rPr>
          <t>GteAdmin:</t>
        </r>
        <r>
          <rPr>
            <sz val="9"/>
            <color indexed="81"/>
            <rFont val="Tahoma"/>
            <family val="2"/>
          </rPr>
          <t xml:space="preserve">
13/08/13 14,400 de abr,may,jun y 3000 de jul</t>
        </r>
      </text>
    </comment>
    <comment ref="AA13" authorId="3">
      <text>
        <r>
          <rPr>
            <b/>
            <sz val="9"/>
            <color indexed="81"/>
            <rFont val="Tahoma"/>
            <family val="2"/>
          </rPr>
          <t>GteAdmin:</t>
        </r>
        <r>
          <rPr>
            <sz val="9"/>
            <color indexed="81"/>
            <rFont val="Tahoma"/>
            <family val="2"/>
          </rPr>
          <t xml:space="preserve">
13/08/13 14,400 de abr,may,jun y 3000 de jul</t>
        </r>
      </text>
    </comment>
    <comment ref="AC13"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E13"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G13" authorId="3">
      <text>
        <r>
          <rPr>
            <b/>
            <sz val="9"/>
            <color indexed="81"/>
            <rFont val="Tahoma"/>
            <family val="2"/>
          </rPr>
          <t>GteAdmin:</t>
        </r>
        <r>
          <rPr>
            <sz val="9"/>
            <color indexed="81"/>
            <rFont val="Tahoma"/>
            <family val="2"/>
          </rPr>
          <t xml:space="preserve">
11/10/13 7,600 y 14/10/13 5,850 cubriendo 800 de jul, 3,800 de ago,sep,oct y 1250 de 
cargos</t>
        </r>
      </text>
    </comment>
    <comment ref="AI13" authorId="1">
      <text>
        <r>
          <rPr>
            <b/>
            <sz val="9"/>
            <color indexed="81"/>
            <rFont val="Tahoma"/>
            <family val="2"/>
          </rPr>
          <t>contabilidad:</t>
        </r>
        <r>
          <rPr>
            <sz val="9"/>
            <color indexed="81"/>
            <rFont val="Tahoma"/>
            <family val="2"/>
          </rPr>
          <t xml:space="preserve">
13-NOV-13</t>
        </r>
      </text>
    </comment>
    <comment ref="AK13" authorId="1">
      <text>
        <r>
          <rPr>
            <b/>
            <sz val="9"/>
            <color indexed="81"/>
            <rFont val="Tahoma"/>
            <family val="2"/>
          </rPr>
          <t>contabilidad:</t>
        </r>
        <r>
          <rPr>
            <sz val="9"/>
            <color indexed="81"/>
            <rFont val="Tahoma"/>
            <family val="2"/>
          </rPr>
          <t xml:space="preserve">
24-ENE-14
$7,600=3,800 mens. Dic/13 + 3,800 men. Ene/14</t>
        </r>
      </text>
    </comment>
    <comment ref="AM13" authorId="1">
      <text>
        <r>
          <rPr>
            <b/>
            <sz val="9"/>
            <color indexed="81"/>
            <rFont val="Tahoma"/>
            <family val="2"/>
          </rPr>
          <t>contabilidad:</t>
        </r>
        <r>
          <rPr>
            <sz val="9"/>
            <color indexed="81"/>
            <rFont val="Tahoma"/>
            <family val="2"/>
          </rPr>
          <t xml:space="preserve">
24-ENE-14
$7,600=3,800 mens. Dic/13 + 3,800 men. Ene/14</t>
        </r>
      </text>
    </comment>
    <comment ref="AO13" authorId="1">
      <text>
        <r>
          <rPr>
            <b/>
            <sz val="9"/>
            <color indexed="81"/>
            <rFont val="Tahoma"/>
            <family val="2"/>
          </rPr>
          <t>contabilidad:</t>
        </r>
        <r>
          <rPr>
            <sz val="9"/>
            <color indexed="81"/>
            <rFont val="Tahoma"/>
            <family val="2"/>
          </rPr>
          <t xml:space="preserve">
06-MZO-2014  $8,100
$3800 mens.feb+150 cgo fijo+ 150 interes mora.</t>
        </r>
      </text>
    </comment>
    <comment ref="AQ13" authorId="1">
      <text>
        <r>
          <rPr>
            <b/>
            <sz val="9"/>
            <color indexed="81"/>
            <rFont val="Tahoma"/>
            <family val="2"/>
          </rPr>
          <t>contabilidad:</t>
        </r>
        <r>
          <rPr>
            <sz val="9"/>
            <color indexed="81"/>
            <rFont val="Tahoma"/>
            <family val="2"/>
          </rPr>
          <t xml:space="preserve">
06-MZO-2014  $8,100</t>
        </r>
      </text>
    </comment>
    <comment ref="G14" authorId="1">
      <text>
        <r>
          <rPr>
            <b/>
            <sz val="8"/>
            <color indexed="81"/>
            <rFont val="Tahoma"/>
            <family val="2"/>
          </rPr>
          <t>19/09/12</t>
        </r>
        <r>
          <rPr>
            <sz val="8"/>
            <color indexed="81"/>
            <rFont val="Tahoma"/>
            <family val="2"/>
          </rPr>
          <t xml:space="preserve">
</t>
        </r>
      </text>
    </comment>
    <comment ref="I14" authorId="1">
      <text>
        <r>
          <rPr>
            <b/>
            <sz val="8"/>
            <color indexed="81"/>
            <rFont val="Tahoma"/>
            <family val="2"/>
          </rPr>
          <t xml:space="preserve">NO PAGAN XQ SE INCORPORAN EN NOV. CUANDO TOMEN LA MATERIA PAGARAN
</t>
        </r>
        <r>
          <rPr>
            <sz val="8"/>
            <color indexed="81"/>
            <rFont val="Tahoma"/>
            <family val="2"/>
          </rPr>
          <t xml:space="preserve">
</t>
        </r>
      </text>
    </comment>
    <comment ref="K14" authorId="1">
      <text>
        <r>
          <rPr>
            <b/>
            <sz val="8"/>
            <color indexed="81"/>
            <rFont val="Tahoma"/>
            <family val="2"/>
          </rPr>
          <t>TRANSFER 15/01</t>
        </r>
        <r>
          <rPr>
            <sz val="8"/>
            <color indexed="81"/>
            <rFont val="Tahoma"/>
            <family val="2"/>
          </rPr>
          <t xml:space="preserve">
</t>
        </r>
      </text>
    </comment>
    <comment ref="M14" authorId="1">
      <text>
        <r>
          <rPr>
            <b/>
            <sz val="8"/>
            <color indexed="81"/>
            <rFont val="Tahoma"/>
            <family val="2"/>
          </rPr>
          <t>T 15/01/13</t>
        </r>
        <r>
          <rPr>
            <sz val="8"/>
            <color indexed="81"/>
            <rFont val="Tahoma"/>
            <family val="2"/>
          </rPr>
          <t xml:space="preserve">
</t>
        </r>
      </text>
    </comment>
    <comment ref="O14" authorId="1">
      <text>
        <r>
          <rPr>
            <b/>
            <sz val="8"/>
            <color indexed="81"/>
            <rFont val="Tahoma"/>
            <family val="2"/>
          </rPr>
          <t>T 15/01/13</t>
        </r>
        <r>
          <rPr>
            <sz val="8"/>
            <color indexed="81"/>
            <rFont val="Tahoma"/>
            <family val="2"/>
          </rPr>
          <t xml:space="preserve">
</t>
        </r>
      </text>
    </comment>
    <comment ref="Q14" authorId="1">
      <text>
        <r>
          <rPr>
            <b/>
            <sz val="9"/>
            <color indexed="81"/>
            <rFont val="Tahoma"/>
            <family val="2"/>
          </rPr>
          <t>contabilidad:</t>
        </r>
        <r>
          <rPr>
            <sz val="9"/>
            <color indexed="81"/>
            <rFont val="Tahoma"/>
            <family val="2"/>
          </rPr>
          <t xml:space="preserve">
01-FEB-13</t>
        </r>
      </text>
    </comment>
    <comment ref="S14" authorId="1">
      <text>
        <r>
          <rPr>
            <b/>
            <sz val="8"/>
            <color indexed="81"/>
            <rFont val="Tahoma"/>
            <family val="2"/>
          </rPr>
          <t>01/03/13</t>
        </r>
        <r>
          <rPr>
            <sz val="8"/>
            <color indexed="81"/>
            <rFont val="Tahoma"/>
            <family val="2"/>
          </rPr>
          <t xml:space="preserve">
</t>
        </r>
      </text>
    </comment>
    <comment ref="U14" authorId="3">
      <text>
        <r>
          <rPr>
            <b/>
            <sz val="9"/>
            <color indexed="81"/>
            <rFont val="Tahoma"/>
            <family val="2"/>
          </rPr>
          <t>GteAdmin:</t>
        </r>
        <r>
          <rPr>
            <sz val="9"/>
            <color indexed="81"/>
            <rFont val="Tahoma"/>
            <family val="2"/>
          </rPr>
          <t xml:space="preserve">
2/04/13
</t>
        </r>
      </text>
    </comment>
    <comment ref="W14" authorId="1">
      <text>
        <r>
          <rPr>
            <b/>
            <sz val="9"/>
            <color indexed="81"/>
            <rFont val="Tahoma"/>
            <family val="2"/>
          </rPr>
          <t>contabilidad:</t>
        </r>
        <r>
          <rPr>
            <sz val="9"/>
            <color indexed="81"/>
            <rFont val="Tahoma"/>
            <family val="2"/>
          </rPr>
          <t xml:space="preserve">
02/MAY/13</t>
        </r>
      </text>
    </comment>
    <comment ref="Y14" authorId="1">
      <text>
        <r>
          <rPr>
            <b/>
            <sz val="9"/>
            <color indexed="81"/>
            <rFont val="Tahoma"/>
            <family val="2"/>
          </rPr>
          <t>contabilidad:</t>
        </r>
        <r>
          <rPr>
            <sz val="9"/>
            <color indexed="81"/>
            <rFont val="Tahoma"/>
            <family val="2"/>
          </rPr>
          <t xml:space="preserve">
04/JUN/13</t>
        </r>
      </text>
    </comment>
    <comment ref="AA14" authorId="1">
      <text>
        <r>
          <rPr>
            <b/>
            <sz val="9"/>
            <color indexed="81"/>
            <rFont val="Tahoma"/>
            <family val="2"/>
          </rPr>
          <t>contabilidad:</t>
        </r>
        <r>
          <rPr>
            <sz val="9"/>
            <color indexed="81"/>
            <rFont val="Tahoma"/>
            <family val="2"/>
          </rPr>
          <t xml:space="preserve">
01/JUL/13</t>
        </r>
      </text>
    </comment>
    <comment ref="AC14" authorId="1">
      <text>
        <r>
          <rPr>
            <b/>
            <sz val="9"/>
            <color indexed="81"/>
            <rFont val="Tahoma"/>
            <family val="2"/>
          </rPr>
          <t>contabilidad:</t>
        </r>
        <r>
          <rPr>
            <sz val="9"/>
            <color indexed="81"/>
            <rFont val="Tahoma"/>
            <family val="2"/>
          </rPr>
          <t xml:space="preserve">
06/AGO/13</t>
        </r>
      </text>
    </comment>
    <comment ref="AE14" authorId="1">
      <text>
        <r>
          <rPr>
            <b/>
            <sz val="9"/>
            <color indexed="81"/>
            <rFont val="Tahoma"/>
            <family val="2"/>
          </rPr>
          <t>contabilidad:</t>
        </r>
        <r>
          <rPr>
            <sz val="9"/>
            <color indexed="81"/>
            <rFont val="Tahoma"/>
            <family val="2"/>
          </rPr>
          <t xml:space="preserve">
02/SEP/13</t>
        </r>
      </text>
    </comment>
    <comment ref="AG14" authorId="1">
      <text>
        <r>
          <rPr>
            <b/>
            <sz val="9"/>
            <color indexed="81"/>
            <rFont val="Tahoma"/>
            <family val="2"/>
          </rPr>
          <t>contabilidad:</t>
        </r>
        <r>
          <rPr>
            <sz val="9"/>
            <color indexed="81"/>
            <rFont val="Tahoma"/>
            <family val="2"/>
          </rPr>
          <t xml:space="preserve">
</t>
        </r>
        <r>
          <rPr>
            <sz val="10"/>
            <color indexed="81"/>
            <rFont val="Tahoma"/>
            <family val="2"/>
          </rPr>
          <t xml:space="preserve">01-OCT-13
</t>
        </r>
      </text>
    </comment>
    <comment ref="AI14" authorId="1">
      <text>
        <r>
          <rPr>
            <b/>
            <sz val="9"/>
            <color indexed="81"/>
            <rFont val="Tahoma"/>
            <family val="2"/>
          </rPr>
          <t>contabilidad:</t>
        </r>
        <r>
          <rPr>
            <sz val="9"/>
            <color indexed="81"/>
            <rFont val="Tahoma"/>
            <family val="2"/>
          </rPr>
          <t xml:space="preserve">
01-NOV-13</t>
        </r>
      </text>
    </comment>
    <comment ref="AK14" authorId="1">
      <text>
        <r>
          <rPr>
            <b/>
            <sz val="9"/>
            <color indexed="81"/>
            <rFont val="Tahoma"/>
            <family val="2"/>
          </rPr>
          <t>contabilidad:</t>
        </r>
        <r>
          <rPr>
            <sz val="9"/>
            <color indexed="81"/>
            <rFont val="Tahoma"/>
            <family val="2"/>
          </rPr>
          <t xml:space="preserve">
1-ABRIL-2014
4000 MENS. + 150 CGO FIJO + 800 INTERES MORA</t>
        </r>
      </text>
    </comment>
    <comment ref="AM14" authorId="1">
      <text>
        <r>
          <rPr>
            <b/>
            <sz val="9"/>
            <color indexed="81"/>
            <rFont val="Tahoma"/>
            <family val="2"/>
          </rPr>
          <t>contabilidad:</t>
        </r>
        <r>
          <rPr>
            <sz val="9"/>
            <color indexed="81"/>
            <rFont val="Tahoma"/>
            <family val="2"/>
          </rPr>
          <t xml:space="preserve">
02/ENE/2014</t>
        </r>
      </text>
    </comment>
    <comment ref="AO14" authorId="1">
      <text>
        <r>
          <rPr>
            <b/>
            <sz val="9"/>
            <color indexed="81"/>
            <rFont val="Tahoma"/>
            <family val="2"/>
          </rPr>
          <t>contabilidad:</t>
        </r>
        <r>
          <rPr>
            <sz val="9"/>
            <color indexed="81"/>
            <rFont val="Tahoma"/>
            <family val="2"/>
          </rPr>
          <t xml:space="preserve">
04-FEB-14</t>
        </r>
      </text>
    </comment>
    <comment ref="AQ14" authorId="1">
      <text>
        <r>
          <rPr>
            <b/>
            <sz val="9"/>
            <color indexed="81"/>
            <rFont val="Tahoma"/>
            <family val="2"/>
          </rPr>
          <t>contabilidad:</t>
        </r>
        <r>
          <rPr>
            <sz val="9"/>
            <color indexed="81"/>
            <rFont val="Tahoma"/>
            <family val="2"/>
          </rPr>
          <t xml:space="preserve">
03-MZO-2014</t>
        </r>
      </text>
    </comment>
    <comment ref="G15" authorId="1">
      <text>
        <r>
          <rPr>
            <b/>
            <sz val="8"/>
            <color indexed="81"/>
            <rFont val="Tahoma"/>
            <family val="2"/>
          </rPr>
          <t>29/10/12</t>
        </r>
        <r>
          <rPr>
            <sz val="8"/>
            <color indexed="81"/>
            <rFont val="Tahoma"/>
            <family val="2"/>
          </rPr>
          <t xml:space="preserve">
</t>
        </r>
      </text>
    </comment>
    <comment ref="I15" authorId="1">
      <text>
        <r>
          <rPr>
            <b/>
            <sz val="9"/>
            <color indexed="81"/>
            <rFont val="Tahoma"/>
            <family val="2"/>
          </rPr>
          <t>contabilidad:</t>
        </r>
        <r>
          <rPr>
            <sz val="9"/>
            <color indexed="81"/>
            <rFont val="Tahoma"/>
            <family val="2"/>
          </rPr>
          <t xml:space="preserve">
30/OCT/12</t>
        </r>
      </text>
    </comment>
    <comment ref="K15" authorId="1">
      <text>
        <r>
          <rPr>
            <b/>
            <sz val="9"/>
            <color indexed="81"/>
            <rFont val="Tahoma"/>
            <family val="2"/>
          </rPr>
          <t>contabilidad:</t>
        </r>
        <r>
          <rPr>
            <sz val="9"/>
            <color indexed="81"/>
            <rFont val="Tahoma"/>
            <family val="2"/>
          </rPr>
          <t xml:space="preserve">
05/11/2012</t>
        </r>
      </text>
    </comment>
    <comment ref="M15" authorId="4">
      <text>
        <r>
          <rPr>
            <b/>
            <sz val="9"/>
            <color indexed="81"/>
            <rFont val="Tahoma"/>
            <family val="2"/>
          </rPr>
          <t>gteadmin:</t>
        </r>
        <r>
          <rPr>
            <sz val="9"/>
            <color indexed="81"/>
            <rFont val="Tahoma"/>
            <family val="2"/>
          </rPr>
          <t xml:space="preserve">
4-DIC-12</t>
        </r>
      </text>
    </comment>
    <comment ref="O15" authorId="1">
      <text>
        <r>
          <rPr>
            <b/>
            <sz val="9"/>
            <color indexed="81"/>
            <rFont val="Tahoma"/>
            <family val="2"/>
          </rPr>
          <t>contabilidad:</t>
        </r>
        <r>
          <rPr>
            <sz val="9"/>
            <color indexed="81"/>
            <rFont val="Tahoma"/>
            <family val="2"/>
          </rPr>
          <t xml:space="preserve">
04/01/02013</t>
        </r>
      </text>
    </comment>
    <comment ref="Q15" authorId="1">
      <text>
        <r>
          <rPr>
            <b/>
            <sz val="9"/>
            <color indexed="81"/>
            <rFont val="Tahoma"/>
            <family val="2"/>
          </rPr>
          <t>contabilidad:</t>
        </r>
        <r>
          <rPr>
            <sz val="9"/>
            <color indexed="81"/>
            <rFont val="Tahoma"/>
            <family val="2"/>
          </rPr>
          <t xml:space="preserve">
07/02/2013</t>
        </r>
      </text>
    </comment>
    <comment ref="S15" authorId="1">
      <text>
        <r>
          <rPr>
            <b/>
            <sz val="8"/>
            <color indexed="81"/>
            <rFont val="Tahoma"/>
            <family val="2"/>
          </rPr>
          <t>05/03/13</t>
        </r>
        <r>
          <rPr>
            <sz val="8"/>
            <color indexed="81"/>
            <rFont val="Tahoma"/>
            <family val="2"/>
          </rPr>
          <t xml:space="preserve">
</t>
        </r>
      </text>
    </comment>
    <comment ref="U15" authorId="4">
      <text>
        <r>
          <rPr>
            <b/>
            <sz val="9"/>
            <color indexed="81"/>
            <rFont val="Tahoma"/>
            <family val="2"/>
          </rPr>
          <t>8-ABRIL-13</t>
        </r>
        <r>
          <rPr>
            <sz val="9"/>
            <color indexed="81"/>
            <rFont val="Tahoma"/>
            <family val="2"/>
          </rPr>
          <t xml:space="preserve">
</t>
        </r>
      </text>
    </comment>
    <comment ref="W15" authorId="4">
      <text>
        <r>
          <rPr>
            <sz val="9"/>
            <color indexed="81"/>
            <rFont val="Tahoma"/>
            <family val="2"/>
          </rPr>
          <t xml:space="preserve">9-MAYO-13
</t>
        </r>
      </text>
    </comment>
    <comment ref="Y15" authorId="4">
      <text>
        <r>
          <rPr>
            <sz val="9"/>
            <color indexed="81"/>
            <rFont val="Tahoma"/>
            <family val="2"/>
          </rPr>
          <t xml:space="preserve">7-JUNIO-13
</t>
        </r>
      </text>
    </comment>
    <comment ref="AA15" authorId="4">
      <text>
        <r>
          <rPr>
            <b/>
            <sz val="9"/>
            <color indexed="81"/>
            <rFont val="Tahoma"/>
            <family val="2"/>
          </rPr>
          <t xml:space="preserve">8-JULIO-13
</t>
        </r>
        <r>
          <rPr>
            <sz val="9"/>
            <color indexed="81"/>
            <rFont val="Tahoma"/>
            <family val="2"/>
          </rPr>
          <t xml:space="preserve">
</t>
        </r>
      </text>
    </comment>
    <comment ref="AC15" authorId="4">
      <text>
        <r>
          <rPr>
            <b/>
            <sz val="9"/>
            <color indexed="81"/>
            <rFont val="Tahoma"/>
            <family val="2"/>
          </rPr>
          <t>6-AGOST-13</t>
        </r>
      </text>
    </comment>
    <comment ref="AE15" authorId="4">
      <text>
        <r>
          <rPr>
            <b/>
            <sz val="9"/>
            <color indexed="81"/>
            <rFont val="Tahoma"/>
            <family val="2"/>
          </rPr>
          <t>12-SEP-13</t>
        </r>
        <r>
          <rPr>
            <sz val="9"/>
            <color indexed="81"/>
            <rFont val="Tahoma"/>
            <family val="2"/>
          </rPr>
          <t xml:space="preserve">
</t>
        </r>
      </text>
    </comment>
    <comment ref="AG15" authorId="4">
      <text>
        <r>
          <rPr>
            <sz val="9"/>
            <color indexed="81"/>
            <rFont val="Tahoma"/>
            <family val="2"/>
          </rPr>
          <t xml:space="preserve">25-OCT-13
</t>
        </r>
      </text>
    </comment>
    <comment ref="AI15" authorId="4">
      <text>
        <r>
          <rPr>
            <b/>
            <sz val="9"/>
            <color indexed="81"/>
            <rFont val="Tahoma"/>
            <family val="2"/>
          </rPr>
          <t>5-NOV-13</t>
        </r>
      </text>
    </comment>
    <comment ref="AK15" authorId="1">
      <text>
        <r>
          <rPr>
            <b/>
            <sz val="9"/>
            <color indexed="81"/>
            <rFont val="Tahoma"/>
            <family val="2"/>
          </rPr>
          <t>contabilidad:</t>
        </r>
        <r>
          <rPr>
            <sz val="9"/>
            <color indexed="81"/>
            <rFont val="Tahoma"/>
            <family val="2"/>
          </rPr>
          <t xml:space="preserve">
EFECTIVO 4-DIC-13
DEPOSITADO 5-DIC-13
</t>
        </r>
      </text>
    </comment>
    <comment ref="AM15" authorId="1">
      <text>
        <r>
          <rPr>
            <b/>
            <sz val="9"/>
            <color indexed="81"/>
            <rFont val="Tahoma"/>
            <family val="2"/>
          </rPr>
          <t>contabilidad:</t>
        </r>
        <r>
          <rPr>
            <sz val="9"/>
            <color indexed="81"/>
            <rFont val="Tahoma"/>
            <family val="2"/>
          </rPr>
          <t xml:space="preserve">
EFEC 6-ENE-14
DEPOSITADO 7-ENE-14</t>
        </r>
      </text>
    </comment>
    <comment ref="AO15" authorId="1">
      <text>
        <r>
          <rPr>
            <b/>
            <sz val="9"/>
            <color indexed="81"/>
            <rFont val="Tahoma"/>
            <family val="2"/>
          </rPr>
          <t>contabilidad:</t>
        </r>
        <r>
          <rPr>
            <sz val="9"/>
            <color indexed="81"/>
            <rFont val="Tahoma"/>
            <family val="2"/>
          </rPr>
          <t xml:space="preserve">
14/FEB/14</t>
        </r>
      </text>
    </comment>
    <comment ref="AQ15" authorId="1">
      <text>
        <r>
          <rPr>
            <b/>
            <sz val="9"/>
            <color indexed="81"/>
            <rFont val="Tahoma"/>
            <family val="2"/>
          </rPr>
          <t>contabilidad:</t>
        </r>
        <r>
          <rPr>
            <sz val="9"/>
            <color indexed="81"/>
            <rFont val="Tahoma"/>
            <family val="2"/>
          </rPr>
          <t xml:space="preserve">
07-MZO-2014</t>
        </r>
      </text>
    </comment>
    <comment ref="G16" authorId="1">
      <text>
        <r>
          <rPr>
            <b/>
            <sz val="8"/>
            <color indexed="81"/>
            <rFont val="Tahoma"/>
            <family val="2"/>
          </rPr>
          <t>TRANSFER 30/08/12</t>
        </r>
      </text>
    </comment>
    <comment ref="I16" authorId="1">
      <text>
        <r>
          <rPr>
            <b/>
            <sz val="8"/>
            <color indexed="81"/>
            <rFont val="Tahoma"/>
            <family val="2"/>
          </rPr>
          <t>TRANSFER 05/10/12</t>
        </r>
      </text>
    </comment>
    <comment ref="K16" authorId="1">
      <text>
        <r>
          <rPr>
            <b/>
            <sz val="9"/>
            <color indexed="81"/>
            <rFont val="Tahoma"/>
            <family val="2"/>
          </rPr>
          <t>contabilidad:</t>
        </r>
        <r>
          <rPr>
            <sz val="9"/>
            <color indexed="81"/>
            <rFont val="Tahoma"/>
            <family val="2"/>
          </rPr>
          <t xml:space="preserve">
05/12/2012</t>
        </r>
      </text>
    </comment>
    <comment ref="M16" authorId="1">
      <text>
        <r>
          <rPr>
            <b/>
            <sz val="8"/>
            <color indexed="81"/>
            <rFont val="Tahoma"/>
            <family val="2"/>
          </rPr>
          <t>TRANSFER 05/12/12</t>
        </r>
        <r>
          <rPr>
            <sz val="8"/>
            <color indexed="81"/>
            <rFont val="Tahoma"/>
            <family val="2"/>
          </rPr>
          <t xml:space="preserve">
</t>
        </r>
      </text>
    </comment>
    <comment ref="O16" authorId="1">
      <text>
        <r>
          <rPr>
            <b/>
            <sz val="8"/>
            <color indexed="81"/>
            <rFont val="Tahoma"/>
            <family val="2"/>
          </rPr>
          <t>TRANSFER 07/01/13</t>
        </r>
        <r>
          <rPr>
            <sz val="8"/>
            <color indexed="81"/>
            <rFont val="Tahoma"/>
            <family val="2"/>
          </rPr>
          <t xml:space="preserve">
</t>
        </r>
      </text>
    </comment>
    <comment ref="Q16" authorId="1">
      <text>
        <r>
          <rPr>
            <b/>
            <sz val="8"/>
            <color indexed="81"/>
            <rFont val="Tahoma"/>
            <family val="2"/>
          </rPr>
          <t>28/02/13</t>
        </r>
        <r>
          <rPr>
            <sz val="8"/>
            <color indexed="81"/>
            <rFont val="Tahoma"/>
            <family val="2"/>
          </rPr>
          <t xml:space="preserve">
</t>
        </r>
      </text>
    </comment>
    <comment ref="S16" authorId="1">
      <text>
        <r>
          <rPr>
            <b/>
            <sz val="8"/>
            <color indexed="81"/>
            <rFont val="Tahoma"/>
            <family val="2"/>
          </rPr>
          <t>05/03/13</t>
        </r>
        <r>
          <rPr>
            <sz val="8"/>
            <color indexed="81"/>
            <rFont val="Tahoma"/>
            <family val="2"/>
          </rPr>
          <t xml:space="preserve">
</t>
        </r>
      </text>
    </comment>
    <comment ref="U16" authorId="1">
      <text>
        <r>
          <rPr>
            <b/>
            <sz val="9"/>
            <color indexed="81"/>
            <rFont val="Tahoma"/>
            <family val="2"/>
          </rPr>
          <t>contabilidad:</t>
        </r>
        <r>
          <rPr>
            <sz val="9"/>
            <color indexed="81"/>
            <rFont val="Tahoma"/>
            <family val="2"/>
          </rPr>
          <t xml:space="preserve">
04-ABR-13</t>
        </r>
      </text>
    </comment>
    <comment ref="W16" authorId="1">
      <text>
        <r>
          <rPr>
            <b/>
            <sz val="9"/>
            <color indexed="81"/>
            <rFont val="Tahoma"/>
            <family val="2"/>
          </rPr>
          <t>contabilidad:</t>
        </r>
        <r>
          <rPr>
            <sz val="9"/>
            <color indexed="81"/>
            <rFont val="Tahoma"/>
            <family val="2"/>
          </rPr>
          <t xml:space="preserve">
03-MAY-13</t>
        </r>
      </text>
    </comment>
    <comment ref="Y16" authorId="1">
      <text>
        <r>
          <rPr>
            <b/>
            <sz val="9"/>
            <color indexed="81"/>
            <rFont val="Tahoma"/>
            <family val="2"/>
          </rPr>
          <t>contabilidad:</t>
        </r>
        <r>
          <rPr>
            <sz val="9"/>
            <color indexed="81"/>
            <rFont val="Tahoma"/>
            <family val="2"/>
          </rPr>
          <t xml:space="preserve">
05-JUN-13</t>
        </r>
      </text>
    </comment>
    <comment ref="AA16" authorId="1">
      <text>
        <r>
          <rPr>
            <b/>
            <sz val="9"/>
            <color indexed="81"/>
            <rFont val="Tahoma"/>
            <family val="2"/>
          </rPr>
          <t>contabilidad:</t>
        </r>
        <r>
          <rPr>
            <sz val="9"/>
            <color indexed="81"/>
            <rFont val="Tahoma"/>
            <family val="2"/>
          </rPr>
          <t xml:space="preserve">
05-JUL-13</t>
        </r>
      </text>
    </comment>
    <comment ref="AC16" authorId="1">
      <text>
        <r>
          <rPr>
            <b/>
            <sz val="9"/>
            <color indexed="81"/>
            <rFont val="Tahoma"/>
            <family val="2"/>
          </rPr>
          <t>contabilidad:</t>
        </r>
        <r>
          <rPr>
            <sz val="9"/>
            <color indexed="81"/>
            <rFont val="Tahoma"/>
            <family val="2"/>
          </rPr>
          <t xml:space="preserve">
05-AGO-13</t>
        </r>
      </text>
    </comment>
    <comment ref="AE16" authorId="1">
      <text>
        <r>
          <rPr>
            <b/>
            <sz val="9"/>
            <color indexed="81"/>
            <rFont val="Tahoma"/>
            <family val="2"/>
          </rPr>
          <t>contabilidad:</t>
        </r>
        <r>
          <rPr>
            <sz val="9"/>
            <color indexed="81"/>
            <rFont val="Tahoma"/>
            <family val="2"/>
          </rPr>
          <t xml:space="preserve">
04-SEP-13</t>
        </r>
      </text>
    </comment>
    <comment ref="AG16" authorId="4">
      <text>
        <r>
          <rPr>
            <sz val="9"/>
            <color indexed="81"/>
            <rFont val="Tahoma"/>
            <family val="2"/>
          </rPr>
          <t xml:space="preserve">7-OCT-13
</t>
        </r>
      </text>
    </comment>
    <comment ref="AI16" authorId="1">
      <text>
        <r>
          <rPr>
            <b/>
            <sz val="9"/>
            <color indexed="81"/>
            <rFont val="Tahoma"/>
            <family val="2"/>
          </rPr>
          <t>contabilidad:</t>
        </r>
        <r>
          <rPr>
            <sz val="9"/>
            <color indexed="81"/>
            <rFont val="Tahoma"/>
            <family val="2"/>
          </rPr>
          <t xml:space="preserve">
6-NOV-13</t>
        </r>
      </text>
    </comment>
    <comment ref="AK16" authorId="1">
      <text>
        <r>
          <rPr>
            <b/>
            <sz val="9"/>
            <color indexed="81"/>
            <rFont val="Tahoma"/>
            <family val="2"/>
          </rPr>
          <t>contabilidad:</t>
        </r>
        <r>
          <rPr>
            <sz val="9"/>
            <color indexed="81"/>
            <rFont val="Tahoma"/>
            <family val="2"/>
          </rPr>
          <t xml:space="preserve">
29-NOV-13</t>
        </r>
      </text>
    </comment>
    <comment ref="AM16" authorId="1">
      <text>
        <r>
          <rPr>
            <b/>
            <sz val="9"/>
            <color indexed="81"/>
            <rFont val="Tahoma"/>
            <family val="2"/>
          </rPr>
          <t>contabilidad:</t>
        </r>
        <r>
          <rPr>
            <sz val="9"/>
            <color indexed="81"/>
            <rFont val="Tahoma"/>
            <family val="2"/>
          </rPr>
          <t xml:space="preserve">
08-ENE-2014</t>
        </r>
      </text>
    </comment>
    <comment ref="AO16" authorId="1">
      <text>
        <r>
          <rPr>
            <b/>
            <sz val="9"/>
            <color indexed="81"/>
            <rFont val="Tahoma"/>
            <family val="2"/>
          </rPr>
          <t>contabilidad:</t>
        </r>
        <r>
          <rPr>
            <sz val="9"/>
            <color indexed="81"/>
            <rFont val="Tahoma"/>
            <family val="2"/>
          </rPr>
          <t xml:space="preserve">
05-feb-14
$3,100 mens. c/dcto. Feb
$200 complemento mens. ene</t>
        </r>
      </text>
    </comment>
    <comment ref="AQ16" authorId="1">
      <text>
        <r>
          <rPr>
            <b/>
            <sz val="9"/>
            <color indexed="81"/>
            <rFont val="Tahoma"/>
            <family val="2"/>
          </rPr>
          <t>contabilidad:</t>
        </r>
        <r>
          <rPr>
            <sz val="9"/>
            <color indexed="81"/>
            <rFont val="Tahoma"/>
            <family val="2"/>
          </rPr>
          <t xml:space="preserve">
05-MZO-2014</t>
        </r>
      </text>
    </comment>
    <comment ref="G17" authorId="1">
      <text>
        <r>
          <rPr>
            <b/>
            <sz val="8"/>
            <color indexed="81"/>
            <rFont val="Tahoma"/>
            <family val="2"/>
          </rPr>
          <t xml:space="preserve">transfer. 04/09/12
</t>
        </r>
        <r>
          <rPr>
            <sz val="8"/>
            <color indexed="81"/>
            <rFont val="Tahoma"/>
            <family val="2"/>
          </rPr>
          <t xml:space="preserve">
</t>
        </r>
      </text>
    </comment>
    <comment ref="I17" authorId="1">
      <text>
        <r>
          <rPr>
            <b/>
            <sz val="8"/>
            <color indexed="81"/>
            <rFont val="Tahoma"/>
            <family val="2"/>
          </rPr>
          <t xml:space="preserve">NO PAGAN XQ SE INCORPORAN EN NOV. CUANDO TOMEN LA MATERIA PAGARAN
</t>
        </r>
        <r>
          <rPr>
            <sz val="8"/>
            <color indexed="81"/>
            <rFont val="Tahoma"/>
            <family val="2"/>
          </rPr>
          <t xml:space="preserve">
</t>
        </r>
      </text>
    </comment>
    <comment ref="K17" authorId="1">
      <text>
        <r>
          <rPr>
            <b/>
            <sz val="8"/>
            <color indexed="81"/>
            <rFont val="Tahoma"/>
            <family val="2"/>
          </rPr>
          <t>TRANSFER 15/01</t>
        </r>
        <r>
          <rPr>
            <sz val="8"/>
            <color indexed="81"/>
            <rFont val="Tahoma"/>
            <family val="2"/>
          </rPr>
          <t xml:space="preserve">
</t>
        </r>
      </text>
    </comment>
    <comment ref="M17" authorId="1">
      <text>
        <r>
          <rPr>
            <b/>
            <sz val="8"/>
            <color indexed="81"/>
            <rFont val="Tahoma"/>
            <family val="2"/>
          </rPr>
          <t>T 15/01/13</t>
        </r>
        <r>
          <rPr>
            <sz val="8"/>
            <color indexed="81"/>
            <rFont val="Tahoma"/>
            <family val="2"/>
          </rPr>
          <t xml:space="preserve">
</t>
        </r>
      </text>
    </comment>
    <comment ref="O17" authorId="1">
      <text>
        <r>
          <rPr>
            <b/>
            <sz val="8"/>
            <color indexed="81"/>
            <rFont val="Tahoma"/>
            <family val="2"/>
          </rPr>
          <t>T 15/01/13</t>
        </r>
        <r>
          <rPr>
            <sz val="8"/>
            <color indexed="81"/>
            <rFont val="Tahoma"/>
            <family val="2"/>
          </rPr>
          <t xml:space="preserve">
</t>
        </r>
      </text>
    </comment>
    <comment ref="Q17" authorId="1">
      <text>
        <r>
          <rPr>
            <b/>
            <sz val="9"/>
            <color indexed="81"/>
            <rFont val="Tahoma"/>
            <family val="2"/>
          </rPr>
          <t>contabilidad:</t>
        </r>
        <r>
          <rPr>
            <sz val="9"/>
            <color indexed="81"/>
            <rFont val="Tahoma"/>
            <family val="2"/>
          </rPr>
          <t xml:space="preserve">
01-FEB-13</t>
        </r>
      </text>
    </comment>
    <comment ref="S17" authorId="1">
      <text>
        <r>
          <rPr>
            <b/>
            <sz val="8"/>
            <color indexed="81"/>
            <rFont val="Tahoma"/>
            <family val="2"/>
          </rPr>
          <t>01/03/13</t>
        </r>
        <r>
          <rPr>
            <sz val="8"/>
            <color indexed="81"/>
            <rFont val="Tahoma"/>
            <family val="2"/>
          </rPr>
          <t xml:space="preserve">
</t>
        </r>
      </text>
    </comment>
    <comment ref="U17" authorId="3">
      <text>
        <r>
          <rPr>
            <b/>
            <sz val="9"/>
            <color indexed="81"/>
            <rFont val="Tahoma"/>
            <family val="2"/>
          </rPr>
          <t>GteAdmin:</t>
        </r>
        <r>
          <rPr>
            <sz val="9"/>
            <color indexed="81"/>
            <rFont val="Tahoma"/>
            <family val="2"/>
          </rPr>
          <t xml:space="preserve">
2/04/13
</t>
        </r>
      </text>
    </comment>
    <comment ref="W17" authorId="1">
      <text>
        <r>
          <rPr>
            <b/>
            <sz val="9"/>
            <color indexed="81"/>
            <rFont val="Tahoma"/>
            <family val="2"/>
          </rPr>
          <t>contabilidad:</t>
        </r>
        <r>
          <rPr>
            <sz val="9"/>
            <color indexed="81"/>
            <rFont val="Tahoma"/>
            <family val="2"/>
          </rPr>
          <t xml:space="preserve">
02/MAY/13</t>
        </r>
      </text>
    </comment>
    <comment ref="Y17" authorId="1">
      <text>
        <r>
          <rPr>
            <b/>
            <sz val="9"/>
            <color indexed="81"/>
            <rFont val="Tahoma"/>
            <family val="2"/>
          </rPr>
          <t>contabilidad:</t>
        </r>
        <r>
          <rPr>
            <sz val="9"/>
            <color indexed="81"/>
            <rFont val="Tahoma"/>
            <family val="2"/>
          </rPr>
          <t xml:space="preserve">
04/JUN/13</t>
        </r>
      </text>
    </comment>
    <comment ref="AA17" authorId="1">
      <text>
        <r>
          <rPr>
            <b/>
            <sz val="9"/>
            <color indexed="81"/>
            <rFont val="Tahoma"/>
            <family val="2"/>
          </rPr>
          <t>contabilidad:</t>
        </r>
        <r>
          <rPr>
            <sz val="9"/>
            <color indexed="81"/>
            <rFont val="Tahoma"/>
            <family val="2"/>
          </rPr>
          <t xml:space="preserve">
01/JUL/13</t>
        </r>
      </text>
    </comment>
    <comment ref="G18" authorId="1">
      <text>
        <r>
          <rPr>
            <b/>
            <sz val="8"/>
            <color indexed="81"/>
            <rFont val="Tahoma"/>
            <family val="2"/>
          </rPr>
          <t>28/08/12</t>
        </r>
      </text>
    </comment>
    <comment ref="I18" authorId="1">
      <text>
        <r>
          <rPr>
            <b/>
            <sz val="8"/>
            <color indexed="81"/>
            <rFont val="Tahoma"/>
            <family val="2"/>
          </rPr>
          <t>02/10/12</t>
        </r>
      </text>
    </comment>
    <comment ref="K18" authorId="1">
      <text>
        <r>
          <rPr>
            <b/>
            <sz val="9"/>
            <color indexed="81"/>
            <rFont val="Tahoma"/>
            <family val="2"/>
          </rPr>
          <t>contabilidad:</t>
        </r>
        <r>
          <rPr>
            <sz val="9"/>
            <color indexed="81"/>
            <rFont val="Tahoma"/>
            <family val="2"/>
          </rPr>
          <t xml:space="preserve">
05-NOV-13</t>
        </r>
      </text>
    </comment>
    <comment ref="M18" authorId="1">
      <text>
        <r>
          <rPr>
            <b/>
            <sz val="8"/>
            <color indexed="81"/>
            <rFont val="Tahoma"/>
            <family val="2"/>
          </rPr>
          <t>04/12/12</t>
        </r>
        <r>
          <rPr>
            <sz val="8"/>
            <color indexed="81"/>
            <rFont val="Tahoma"/>
            <family val="2"/>
          </rPr>
          <t xml:space="preserve">
</t>
        </r>
      </text>
    </comment>
    <comment ref="O18" authorId="1">
      <text>
        <r>
          <rPr>
            <b/>
            <sz val="8"/>
            <color indexed="81"/>
            <rFont val="Tahoma"/>
            <family val="2"/>
          </rPr>
          <t>10/01/12</t>
        </r>
        <r>
          <rPr>
            <sz val="8"/>
            <color indexed="81"/>
            <rFont val="Tahoma"/>
            <family val="2"/>
          </rPr>
          <t xml:space="preserve">
</t>
        </r>
      </text>
    </comment>
    <comment ref="Q18" authorId="1">
      <text>
        <r>
          <rPr>
            <b/>
            <sz val="9"/>
            <color indexed="81"/>
            <rFont val="Tahoma"/>
            <family val="2"/>
          </rPr>
          <t>contabilidad:</t>
        </r>
        <r>
          <rPr>
            <sz val="9"/>
            <color indexed="81"/>
            <rFont val="Tahoma"/>
            <family val="2"/>
          </rPr>
          <t xml:space="preserve">
08-FEB-13</t>
        </r>
      </text>
    </comment>
    <comment ref="S18" authorId="1">
      <text>
        <r>
          <rPr>
            <b/>
            <sz val="9"/>
            <color indexed="81"/>
            <rFont val="Tahoma"/>
            <family val="2"/>
          </rPr>
          <t>contabilidad:</t>
        </r>
        <r>
          <rPr>
            <sz val="9"/>
            <color indexed="81"/>
            <rFont val="Tahoma"/>
            <family val="2"/>
          </rPr>
          <t xml:space="preserve">
SI SE REALIZO EL PAGO PERO YA NO TIENEN COPIA (POSIBLEMENTE EN EDO. CTA ITC NO PASO COMPLETO)</t>
        </r>
      </text>
    </comment>
    <comment ref="U18" authorId="1">
      <text>
        <r>
          <rPr>
            <b/>
            <sz val="9"/>
            <color indexed="81"/>
            <rFont val="Tahoma"/>
            <family val="2"/>
          </rPr>
          <t>contabilidad:</t>
        </r>
        <r>
          <rPr>
            <sz val="9"/>
            <color indexed="81"/>
            <rFont val="Tahoma"/>
            <family val="2"/>
          </rPr>
          <t xml:space="preserve">
04-ABR-13</t>
        </r>
      </text>
    </comment>
    <comment ref="W18" authorId="1">
      <text>
        <r>
          <rPr>
            <b/>
            <sz val="9"/>
            <color indexed="81"/>
            <rFont val="Tahoma"/>
            <family val="2"/>
          </rPr>
          <t>contabilidad:</t>
        </r>
        <r>
          <rPr>
            <sz val="9"/>
            <color indexed="81"/>
            <rFont val="Tahoma"/>
            <family val="2"/>
          </rPr>
          <t xml:space="preserve">
03-MAY-13</t>
        </r>
      </text>
    </comment>
    <comment ref="Y18" authorId="1">
      <text>
        <r>
          <rPr>
            <b/>
            <sz val="9"/>
            <color indexed="81"/>
            <rFont val="Tahoma"/>
            <family val="2"/>
          </rPr>
          <t>contabilidad:</t>
        </r>
        <r>
          <rPr>
            <sz val="9"/>
            <color indexed="81"/>
            <rFont val="Tahoma"/>
            <family val="2"/>
          </rPr>
          <t xml:space="preserve">
05-JUN-13</t>
        </r>
      </text>
    </comment>
    <comment ref="AA18" authorId="1">
      <text>
        <r>
          <rPr>
            <b/>
            <sz val="9"/>
            <color indexed="81"/>
            <rFont val="Tahoma"/>
            <family val="2"/>
          </rPr>
          <t>contabilidad:</t>
        </r>
        <r>
          <rPr>
            <sz val="9"/>
            <color indexed="81"/>
            <rFont val="Tahoma"/>
            <family val="2"/>
          </rPr>
          <t xml:space="preserve">
05-JUL-13</t>
        </r>
      </text>
    </comment>
    <comment ref="AC18" authorId="1">
      <text>
        <r>
          <rPr>
            <b/>
            <sz val="9"/>
            <color indexed="81"/>
            <rFont val="Tahoma"/>
            <family val="2"/>
          </rPr>
          <t>contabilidad:</t>
        </r>
        <r>
          <rPr>
            <sz val="9"/>
            <color indexed="81"/>
            <rFont val="Tahoma"/>
            <family val="2"/>
          </rPr>
          <t xml:space="preserve">
31-JUL-13</t>
        </r>
      </text>
    </comment>
    <comment ref="AE18" authorId="1">
      <text>
        <r>
          <rPr>
            <b/>
            <sz val="9"/>
            <color indexed="81"/>
            <rFont val="Tahoma"/>
            <family val="2"/>
          </rPr>
          <t>contabilidad:</t>
        </r>
        <r>
          <rPr>
            <sz val="9"/>
            <color indexed="81"/>
            <rFont val="Tahoma"/>
            <family val="2"/>
          </rPr>
          <t xml:space="preserve">
05-SEP-13</t>
        </r>
      </text>
    </comment>
    <comment ref="AG18" authorId="4">
      <text>
        <r>
          <rPr>
            <sz val="9"/>
            <color indexed="81"/>
            <rFont val="Tahoma"/>
            <family val="2"/>
          </rPr>
          <t xml:space="preserve">11-OCT-13
</t>
        </r>
      </text>
    </comment>
    <comment ref="AI18" authorId="1">
      <text>
        <r>
          <rPr>
            <b/>
            <sz val="9"/>
            <color indexed="81"/>
            <rFont val="Tahoma"/>
            <family val="2"/>
          </rPr>
          <t>contabilidad:</t>
        </r>
        <r>
          <rPr>
            <sz val="9"/>
            <color indexed="81"/>
            <rFont val="Tahoma"/>
            <family val="2"/>
          </rPr>
          <t xml:space="preserve">
07-NOV-13</t>
        </r>
      </text>
    </comment>
    <comment ref="AK18" authorId="1">
      <text>
        <r>
          <rPr>
            <b/>
            <sz val="9"/>
            <color indexed="81"/>
            <rFont val="Tahoma"/>
            <family val="2"/>
          </rPr>
          <t>contabilidad:</t>
        </r>
        <r>
          <rPr>
            <sz val="9"/>
            <color indexed="81"/>
            <rFont val="Tahoma"/>
            <family val="2"/>
          </rPr>
          <t xml:space="preserve">
10-DIC-13</t>
        </r>
      </text>
    </comment>
    <comment ref="AM18" authorId="1">
      <text>
        <r>
          <rPr>
            <b/>
            <sz val="9"/>
            <color indexed="81"/>
            <rFont val="Tahoma"/>
            <family val="2"/>
          </rPr>
          <t>contabilidad:</t>
        </r>
        <r>
          <rPr>
            <sz val="9"/>
            <color indexed="81"/>
            <rFont val="Tahoma"/>
            <family val="2"/>
          </rPr>
          <t xml:space="preserve">
08-ENE-14</t>
        </r>
      </text>
    </comment>
    <comment ref="AO18" authorId="1">
      <text>
        <r>
          <rPr>
            <b/>
            <sz val="9"/>
            <color indexed="81"/>
            <rFont val="Tahoma"/>
            <family val="2"/>
          </rPr>
          <t>contabilidad:</t>
        </r>
        <r>
          <rPr>
            <sz val="9"/>
            <color indexed="81"/>
            <rFont val="Tahoma"/>
            <family val="2"/>
          </rPr>
          <t xml:space="preserve">
06-FEB-14</t>
        </r>
      </text>
    </comment>
    <comment ref="AQ18" authorId="1">
      <text>
        <r>
          <rPr>
            <b/>
            <sz val="9"/>
            <color indexed="81"/>
            <rFont val="Tahoma"/>
            <family val="2"/>
          </rPr>
          <t>contabilidad:</t>
        </r>
        <r>
          <rPr>
            <sz val="9"/>
            <color indexed="81"/>
            <rFont val="Tahoma"/>
            <family val="2"/>
          </rPr>
          <t xml:space="preserve">
20-MZO-2014</t>
        </r>
      </text>
    </comment>
    <comment ref="G19" authorId="1">
      <text>
        <r>
          <rPr>
            <b/>
            <sz val="9"/>
            <color indexed="81"/>
            <rFont val="Tahoma"/>
            <family val="2"/>
          </rPr>
          <t>contabilidad:</t>
        </r>
        <r>
          <rPr>
            <sz val="9"/>
            <color indexed="81"/>
            <rFont val="Tahoma"/>
            <family val="2"/>
          </rPr>
          <t xml:space="preserve">
26-03-13</t>
        </r>
      </text>
    </comment>
    <comment ref="I19" authorId="1">
      <text>
        <r>
          <rPr>
            <b/>
            <sz val="9"/>
            <color indexed="81"/>
            <rFont val="Tahoma"/>
            <family val="2"/>
          </rPr>
          <t>contabilidad:</t>
        </r>
        <r>
          <rPr>
            <sz val="9"/>
            <color indexed="81"/>
            <rFont val="Tahoma"/>
            <family val="2"/>
          </rPr>
          <t xml:space="preserve">
05-10-13</t>
        </r>
      </text>
    </comment>
    <comment ref="K19" authorId="1">
      <text>
        <r>
          <rPr>
            <b/>
            <sz val="9"/>
            <color indexed="81"/>
            <rFont val="Tahoma"/>
            <family val="2"/>
          </rPr>
          <t>contabilidad:</t>
        </r>
        <r>
          <rPr>
            <sz val="9"/>
            <color indexed="81"/>
            <rFont val="Tahoma"/>
            <family val="2"/>
          </rPr>
          <t xml:space="preserve">
05-NOV-12
</t>
        </r>
      </text>
    </comment>
    <comment ref="M19" authorId="1">
      <text>
        <r>
          <rPr>
            <b/>
            <sz val="9"/>
            <color indexed="81"/>
            <rFont val="Tahoma"/>
            <family val="2"/>
          </rPr>
          <t>contabilidad:</t>
        </r>
        <r>
          <rPr>
            <sz val="9"/>
            <color indexed="81"/>
            <rFont val="Tahoma"/>
            <family val="2"/>
          </rPr>
          <t xml:space="preserve">
05-DIC-12</t>
        </r>
      </text>
    </comment>
    <comment ref="O19" authorId="1">
      <text>
        <r>
          <rPr>
            <b/>
            <sz val="9"/>
            <color indexed="81"/>
            <rFont val="Tahoma"/>
            <family val="2"/>
          </rPr>
          <t>contabilidad:</t>
        </r>
        <r>
          <rPr>
            <sz val="9"/>
            <color indexed="81"/>
            <rFont val="Tahoma"/>
            <family val="2"/>
          </rPr>
          <t xml:space="preserve">
04-ENE-13</t>
        </r>
      </text>
    </comment>
    <comment ref="Q19" authorId="1">
      <text>
        <r>
          <rPr>
            <b/>
            <sz val="9"/>
            <color indexed="81"/>
            <rFont val="Tahoma"/>
            <family val="2"/>
          </rPr>
          <t>contabilidad:</t>
        </r>
        <r>
          <rPr>
            <sz val="9"/>
            <color indexed="81"/>
            <rFont val="Tahoma"/>
            <family val="2"/>
          </rPr>
          <t xml:space="preserve">
05-FEB-13</t>
        </r>
      </text>
    </comment>
    <comment ref="S19" authorId="1">
      <text>
        <r>
          <rPr>
            <b/>
            <sz val="9"/>
            <color indexed="81"/>
            <rFont val="Tahoma"/>
            <family val="2"/>
          </rPr>
          <t>contabilidad:</t>
        </r>
        <r>
          <rPr>
            <sz val="9"/>
            <color indexed="81"/>
            <rFont val="Tahoma"/>
            <family val="2"/>
          </rPr>
          <t xml:space="preserve">
05/04/2013</t>
        </r>
      </text>
    </comment>
    <comment ref="U19" authorId="1">
      <text>
        <r>
          <rPr>
            <b/>
            <sz val="9"/>
            <color indexed="81"/>
            <rFont val="Tahoma"/>
            <family val="2"/>
          </rPr>
          <t>contabilidad:</t>
        </r>
        <r>
          <rPr>
            <sz val="9"/>
            <color indexed="81"/>
            <rFont val="Tahoma"/>
            <family val="2"/>
          </rPr>
          <t xml:space="preserve">
05-ABR-13</t>
        </r>
      </text>
    </comment>
    <comment ref="W19" authorId="1">
      <text>
        <r>
          <rPr>
            <b/>
            <sz val="9"/>
            <color indexed="81"/>
            <rFont val="Tahoma"/>
            <family val="2"/>
          </rPr>
          <t>contabilidad:</t>
        </r>
        <r>
          <rPr>
            <sz val="9"/>
            <color indexed="81"/>
            <rFont val="Tahoma"/>
            <family val="2"/>
          </rPr>
          <t xml:space="preserve">
03-MAY-13</t>
        </r>
      </text>
    </comment>
    <comment ref="Y19" authorId="1">
      <text>
        <r>
          <rPr>
            <b/>
            <sz val="9"/>
            <color indexed="81"/>
            <rFont val="Tahoma"/>
            <family val="2"/>
          </rPr>
          <t>contabilidad:</t>
        </r>
        <r>
          <rPr>
            <sz val="9"/>
            <color indexed="81"/>
            <rFont val="Tahoma"/>
            <family val="2"/>
          </rPr>
          <t xml:space="preserve">
04-JUN-13</t>
        </r>
      </text>
    </comment>
    <comment ref="AA19" authorId="1">
      <text>
        <r>
          <rPr>
            <b/>
            <sz val="9"/>
            <color indexed="81"/>
            <rFont val="Tahoma"/>
            <family val="2"/>
          </rPr>
          <t>contabilidad:</t>
        </r>
        <r>
          <rPr>
            <sz val="9"/>
            <color indexed="81"/>
            <rFont val="Tahoma"/>
            <family val="2"/>
          </rPr>
          <t xml:space="preserve">
08-JUL-13</t>
        </r>
      </text>
    </comment>
    <comment ref="AC19" authorId="1">
      <text>
        <r>
          <rPr>
            <b/>
            <sz val="9"/>
            <color indexed="81"/>
            <rFont val="Tahoma"/>
            <family val="2"/>
          </rPr>
          <t>contabilidad:</t>
        </r>
        <r>
          <rPr>
            <sz val="9"/>
            <color indexed="81"/>
            <rFont val="Tahoma"/>
            <family val="2"/>
          </rPr>
          <t xml:space="preserve">
05/AGO/13</t>
        </r>
      </text>
    </comment>
    <comment ref="AE19" authorId="1">
      <text>
        <r>
          <rPr>
            <b/>
            <sz val="9"/>
            <color indexed="81"/>
            <rFont val="Tahoma"/>
            <family val="2"/>
          </rPr>
          <t>contabilidad:</t>
        </r>
        <r>
          <rPr>
            <sz val="9"/>
            <color indexed="81"/>
            <rFont val="Tahoma"/>
            <family val="2"/>
          </rPr>
          <t xml:space="preserve">
05-SEP-13</t>
        </r>
      </text>
    </comment>
    <comment ref="AG19" authorId="3">
      <text>
        <r>
          <rPr>
            <b/>
            <sz val="9"/>
            <color indexed="81"/>
            <rFont val="Tahoma"/>
            <family val="2"/>
          </rPr>
          <t>GteAdmin:</t>
        </r>
        <r>
          <rPr>
            <sz val="9"/>
            <color indexed="81"/>
            <rFont val="Tahoma"/>
            <family val="2"/>
          </rPr>
          <t xml:space="preserve">
4/10/13
</t>
        </r>
      </text>
    </comment>
    <comment ref="AI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K19" authorId="1">
      <text>
        <r>
          <rPr>
            <b/>
            <sz val="9"/>
            <color indexed="81"/>
            <rFont val="Tahoma"/>
            <family val="2"/>
          </rPr>
          <t>contabilidad:</t>
        </r>
        <r>
          <rPr>
            <sz val="9"/>
            <color indexed="81"/>
            <rFont val="Tahoma"/>
            <family val="2"/>
          </rPr>
          <t xml:space="preserve">
5-DIC-13</t>
        </r>
      </text>
    </comment>
    <comment ref="AM19" authorId="1">
      <text>
        <r>
          <rPr>
            <b/>
            <sz val="9"/>
            <color indexed="81"/>
            <rFont val="Tahoma"/>
            <family val="2"/>
          </rPr>
          <t>contabilidad:</t>
        </r>
        <r>
          <rPr>
            <sz val="9"/>
            <color indexed="81"/>
            <rFont val="Tahoma"/>
            <family val="2"/>
          </rPr>
          <t xml:space="preserve">
$3100 06-ENE-2014
$  200 13-ENE-2014</t>
        </r>
      </text>
    </comment>
    <comment ref="AO19" authorId="1">
      <text>
        <r>
          <rPr>
            <b/>
            <sz val="9"/>
            <color indexed="81"/>
            <rFont val="Tahoma"/>
            <family val="2"/>
          </rPr>
          <t>contabilidad:</t>
        </r>
        <r>
          <rPr>
            <sz val="9"/>
            <color indexed="81"/>
            <rFont val="Tahoma"/>
            <family val="2"/>
          </rPr>
          <t xml:space="preserve">
05-FEB-14</t>
        </r>
      </text>
    </comment>
    <comment ref="AQ19" authorId="1">
      <text>
        <r>
          <rPr>
            <b/>
            <sz val="9"/>
            <color indexed="81"/>
            <rFont val="Tahoma"/>
            <family val="2"/>
          </rPr>
          <t>contabilidad:</t>
        </r>
        <r>
          <rPr>
            <sz val="9"/>
            <color indexed="81"/>
            <rFont val="Tahoma"/>
            <family val="2"/>
          </rPr>
          <t xml:space="preserve">
04-MZO-14</t>
        </r>
      </text>
    </comment>
    <comment ref="G20" authorId="1">
      <text>
        <r>
          <rPr>
            <b/>
            <sz val="9"/>
            <color indexed="81"/>
            <rFont val="Tahoma"/>
            <family val="2"/>
          </rPr>
          <t>contabilidad:</t>
        </r>
        <r>
          <rPr>
            <sz val="9"/>
            <color indexed="81"/>
            <rFont val="Tahoma"/>
            <family val="2"/>
          </rPr>
          <t xml:space="preserve">
06-SEP-12</t>
        </r>
      </text>
    </comment>
    <comment ref="I20" authorId="1">
      <text>
        <r>
          <rPr>
            <b/>
            <sz val="8"/>
            <color indexed="81"/>
            <rFont val="Tahoma"/>
            <family val="2"/>
          </rPr>
          <t>08/10/12</t>
        </r>
        <r>
          <rPr>
            <sz val="8"/>
            <color indexed="81"/>
            <rFont val="Tahoma"/>
            <family val="2"/>
          </rPr>
          <t xml:space="preserve">
</t>
        </r>
      </text>
    </comment>
    <comment ref="K20" authorId="1">
      <text>
        <r>
          <rPr>
            <b/>
            <sz val="9"/>
            <color indexed="81"/>
            <rFont val="Tahoma"/>
            <family val="2"/>
          </rPr>
          <t>contabilidad:</t>
        </r>
        <r>
          <rPr>
            <sz val="9"/>
            <color indexed="81"/>
            <rFont val="Tahoma"/>
            <family val="2"/>
          </rPr>
          <t xml:space="preserve">
05-NOV-12</t>
        </r>
      </text>
    </comment>
    <comment ref="M20" authorId="1">
      <text>
        <r>
          <rPr>
            <b/>
            <sz val="8"/>
            <color indexed="81"/>
            <rFont val="Tahoma"/>
            <family val="2"/>
          </rPr>
          <t>05/12/12</t>
        </r>
        <r>
          <rPr>
            <sz val="8"/>
            <color indexed="81"/>
            <rFont val="Tahoma"/>
            <family val="2"/>
          </rPr>
          <t xml:space="preserve">
</t>
        </r>
      </text>
    </comment>
    <comment ref="O20" authorId="1">
      <text>
        <r>
          <rPr>
            <b/>
            <sz val="8"/>
            <color indexed="81"/>
            <rFont val="Tahoma"/>
            <family val="2"/>
          </rPr>
          <t>03/01/13</t>
        </r>
        <r>
          <rPr>
            <sz val="8"/>
            <color indexed="81"/>
            <rFont val="Tahoma"/>
            <family val="2"/>
          </rPr>
          <t xml:space="preserve">
</t>
        </r>
      </text>
    </comment>
    <comment ref="Q20" authorId="1">
      <text>
        <r>
          <rPr>
            <b/>
            <sz val="8"/>
            <color indexed="81"/>
            <rFont val="Tahoma"/>
            <family val="2"/>
          </rPr>
          <t>31/01/13</t>
        </r>
        <r>
          <rPr>
            <sz val="8"/>
            <color indexed="81"/>
            <rFont val="Tahoma"/>
            <family val="2"/>
          </rPr>
          <t xml:space="preserve">
</t>
        </r>
      </text>
    </comment>
    <comment ref="S20" authorId="1">
      <text>
        <r>
          <rPr>
            <b/>
            <sz val="9"/>
            <color indexed="81"/>
            <rFont val="Tahoma"/>
            <family val="2"/>
          </rPr>
          <t>contabilidad:</t>
        </r>
        <r>
          <rPr>
            <sz val="9"/>
            <color indexed="81"/>
            <rFont val="Tahoma"/>
            <family val="2"/>
          </rPr>
          <t xml:space="preserve">
11-MZO-13</t>
        </r>
      </text>
    </comment>
    <comment ref="U20" authorId="1">
      <text>
        <r>
          <rPr>
            <b/>
            <sz val="9"/>
            <color indexed="81"/>
            <rFont val="Tahoma"/>
            <family val="2"/>
          </rPr>
          <t>contabilidad:</t>
        </r>
        <r>
          <rPr>
            <sz val="9"/>
            <color indexed="81"/>
            <rFont val="Tahoma"/>
            <family val="2"/>
          </rPr>
          <t xml:space="preserve">
NO ENCUENTRA COMPROBANTES, DICE ESTAN REFERENCIADOS (POSIBLEMENTE ITC NO ENVIO EDO DE DTA COMPLETO)</t>
        </r>
      </text>
    </comment>
    <comment ref="W20" authorId="1">
      <text>
        <r>
          <rPr>
            <b/>
            <sz val="9"/>
            <color indexed="81"/>
            <rFont val="Tahoma"/>
            <family val="2"/>
          </rPr>
          <t>contabilidad:</t>
        </r>
        <r>
          <rPr>
            <sz val="9"/>
            <color indexed="81"/>
            <rFont val="Tahoma"/>
            <family val="2"/>
          </rPr>
          <t xml:space="preserve">
NO ENCUENTRA COMPROBANTES, DICE ESTAN REFERENCIADOS (POSIBLEMENTE ITC NO ENVIO EDO DE DTA COMPLETO)</t>
        </r>
      </text>
    </comment>
    <comment ref="Y20" authorId="1">
      <text>
        <r>
          <rPr>
            <b/>
            <sz val="9"/>
            <color indexed="81"/>
            <rFont val="Tahoma"/>
            <family val="2"/>
          </rPr>
          <t>contabilidad:</t>
        </r>
        <r>
          <rPr>
            <sz val="9"/>
            <color indexed="81"/>
            <rFont val="Tahoma"/>
            <family val="2"/>
          </rPr>
          <t xml:space="preserve">
12-JUN-13</t>
        </r>
      </text>
    </comment>
    <comment ref="AA20" authorId="1">
      <text>
        <r>
          <rPr>
            <b/>
            <sz val="9"/>
            <color indexed="81"/>
            <rFont val="Tahoma"/>
            <family val="2"/>
          </rPr>
          <t>contabilidad:</t>
        </r>
        <r>
          <rPr>
            <sz val="9"/>
            <color indexed="81"/>
            <rFont val="Tahoma"/>
            <family val="2"/>
          </rPr>
          <t xml:space="preserve">
03-JUL-13</t>
        </r>
      </text>
    </comment>
    <comment ref="AC20" authorId="1">
      <text>
        <r>
          <rPr>
            <b/>
            <sz val="9"/>
            <color indexed="81"/>
            <rFont val="Tahoma"/>
            <family val="2"/>
          </rPr>
          <t>contabilidad:</t>
        </r>
        <r>
          <rPr>
            <sz val="9"/>
            <color indexed="81"/>
            <rFont val="Tahoma"/>
            <family val="2"/>
          </rPr>
          <t xml:space="preserve">
31-AGO-13</t>
        </r>
      </text>
    </comment>
    <comment ref="AE20" authorId="1">
      <text>
        <r>
          <rPr>
            <b/>
            <sz val="9"/>
            <color indexed="81"/>
            <rFont val="Tahoma"/>
            <family val="2"/>
          </rPr>
          <t>contabilidad:</t>
        </r>
        <r>
          <rPr>
            <sz val="9"/>
            <color indexed="81"/>
            <rFont val="Tahoma"/>
            <family val="2"/>
          </rPr>
          <t xml:space="preserve">
</t>
        </r>
        <r>
          <rPr>
            <sz val="10"/>
            <color indexed="81"/>
            <rFont val="Tahoma"/>
            <family val="2"/>
          </rPr>
          <t>04-sep-13</t>
        </r>
      </text>
    </comment>
    <comment ref="AG20" authorId="1">
      <text>
        <r>
          <rPr>
            <b/>
            <sz val="9"/>
            <color indexed="81"/>
            <rFont val="Tahoma"/>
            <family val="2"/>
          </rPr>
          <t>contabilidad:</t>
        </r>
        <r>
          <rPr>
            <sz val="9"/>
            <color indexed="81"/>
            <rFont val="Tahoma"/>
            <family val="2"/>
          </rPr>
          <t xml:space="preserve">
04-OCT-13</t>
        </r>
      </text>
    </comment>
    <comment ref="AI20" authorId="1">
      <text>
        <r>
          <rPr>
            <b/>
            <sz val="9"/>
            <color indexed="81"/>
            <rFont val="Tahoma"/>
            <family val="2"/>
          </rPr>
          <t>contabilidad:</t>
        </r>
        <r>
          <rPr>
            <sz val="9"/>
            <color indexed="81"/>
            <rFont val="Tahoma"/>
            <family val="2"/>
          </rPr>
          <t xml:space="preserve">
29-OCT-13</t>
        </r>
      </text>
    </comment>
    <comment ref="AK20" authorId="1">
      <text>
        <r>
          <rPr>
            <b/>
            <sz val="9"/>
            <color indexed="81"/>
            <rFont val="Tahoma"/>
            <family val="2"/>
          </rPr>
          <t>contabilidad:</t>
        </r>
        <r>
          <rPr>
            <sz val="9"/>
            <color indexed="81"/>
            <rFont val="Tahoma"/>
            <family val="2"/>
          </rPr>
          <t xml:space="preserve">
03-ENE-14 
3300 + 150 CGO. FIJO + 115 INTERES MORA (PROXIMO PAGO)</t>
        </r>
      </text>
    </comment>
    <comment ref="AM20" authorId="1">
      <text>
        <r>
          <rPr>
            <b/>
            <sz val="9"/>
            <color indexed="81"/>
            <rFont val="Tahoma"/>
            <family val="2"/>
          </rPr>
          <t>contabilidad:</t>
        </r>
        <r>
          <rPr>
            <sz val="9"/>
            <color indexed="81"/>
            <rFont val="Tahoma"/>
            <family val="2"/>
          </rPr>
          <t xml:space="preserve">
03-ENE-14
3300 - 6% =3100
27-ENE-14
200 (165 DIF. MES DIC + 35 ABONO MES FEB)</t>
        </r>
      </text>
    </comment>
    <comment ref="AO20" authorId="1">
      <text>
        <r>
          <rPr>
            <b/>
            <sz val="9"/>
            <color indexed="81"/>
            <rFont val="Tahoma"/>
            <family val="2"/>
          </rPr>
          <t>contabilidad:</t>
        </r>
        <r>
          <rPr>
            <sz val="9"/>
            <color indexed="81"/>
            <rFont val="Tahoma"/>
            <family val="2"/>
          </rPr>
          <t xml:space="preserve">
27-ENE-14 (200 - 165 DIF. MES DIC/13 = 35 ABONO MES FEB)
04-FEB-14 $3100 </t>
        </r>
      </text>
    </comment>
    <comment ref="AQ20" authorId="1">
      <text>
        <r>
          <rPr>
            <b/>
            <sz val="9"/>
            <color indexed="81"/>
            <rFont val="Tahoma"/>
            <family val="2"/>
          </rPr>
          <t xml:space="preserve">contabilidad:
</t>
        </r>
        <r>
          <rPr>
            <sz val="9"/>
            <color indexed="81"/>
            <rFont val="Tahoma"/>
            <family val="2"/>
          </rPr>
          <t>24-MZO-2014</t>
        </r>
      </text>
    </comment>
    <comment ref="G23" authorId="1">
      <text>
        <r>
          <rPr>
            <b/>
            <sz val="8"/>
            <color indexed="81"/>
            <rFont val="Tahoma"/>
            <family val="2"/>
          </rPr>
          <t>TRANSFER 04/09 Y 14/09</t>
        </r>
        <r>
          <rPr>
            <sz val="8"/>
            <color indexed="81"/>
            <rFont val="Tahoma"/>
            <family val="2"/>
          </rPr>
          <t xml:space="preserve">
</t>
        </r>
      </text>
    </comment>
    <comment ref="G24" authorId="1">
      <text>
        <r>
          <rPr>
            <b/>
            <sz val="9"/>
            <color indexed="81"/>
            <rFont val="Tahoma"/>
            <family val="2"/>
          </rPr>
          <t>contabilidad:</t>
        </r>
        <r>
          <rPr>
            <sz val="9"/>
            <color indexed="81"/>
            <rFont val="Tahoma"/>
            <family val="2"/>
          </rPr>
          <t xml:space="preserve">
21-SEP-13</t>
        </r>
      </text>
    </comment>
    <comment ref="K24" authorId="3">
      <text>
        <r>
          <rPr>
            <b/>
            <sz val="9"/>
            <color indexed="81"/>
            <rFont val="Tahoma"/>
            <family val="2"/>
          </rPr>
          <t>GteAdmin:</t>
        </r>
        <r>
          <rPr>
            <sz val="9"/>
            <color indexed="81"/>
            <rFont val="Tahoma"/>
            <family val="2"/>
          </rPr>
          <t xml:space="preserve">
23/11/12
</t>
        </r>
      </text>
    </comment>
    <comment ref="U24" authorId="1">
      <text>
        <r>
          <rPr>
            <b/>
            <sz val="9"/>
            <color indexed="81"/>
            <rFont val="Tahoma"/>
            <family val="2"/>
          </rPr>
          <t>contabilidad:</t>
        </r>
        <r>
          <rPr>
            <sz val="9"/>
            <color indexed="81"/>
            <rFont val="Tahoma"/>
            <family val="2"/>
          </rPr>
          <t xml:space="preserve">
29-ABR-13</t>
        </r>
      </text>
    </comment>
    <comment ref="Y24" authorId="1">
      <text>
        <r>
          <rPr>
            <b/>
            <sz val="9"/>
            <color indexed="81"/>
            <rFont val="Tahoma"/>
            <family val="2"/>
          </rPr>
          <t>contabilidad:</t>
        </r>
        <r>
          <rPr>
            <sz val="9"/>
            <color indexed="81"/>
            <rFont val="Tahoma"/>
            <family val="2"/>
          </rPr>
          <t xml:space="preserve">
03/JUN/13</t>
        </r>
      </text>
    </comment>
    <comment ref="AA24" authorId="1">
      <text>
        <r>
          <rPr>
            <b/>
            <sz val="9"/>
            <color indexed="81"/>
            <rFont val="Tahoma"/>
            <family val="2"/>
          </rPr>
          <t>contabilidad:</t>
        </r>
        <r>
          <rPr>
            <sz val="9"/>
            <color indexed="81"/>
            <rFont val="Tahoma"/>
            <family val="2"/>
          </rPr>
          <t xml:space="preserve">
01-JUL-13</t>
        </r>
      </text>
    </comment>
    <comment ref="AE24" authorId="1">
      <text>
        <r>
          <rPr>
            <b/>
            <sz val="9"/>
            <color indexed="81"/>
            <rFont val="Tahoma"/>
            <family val="2"/>
          </rPr>
          <t>contabilidad:</t>
        </r>
        <r>
          <rPr>
            <sz val="9"/>
            <color indexed="81"/>
            <rFont val="Tahoma"/>
            <family val="2"/>
          </rPr>
          <t xml:space="preserve">
12-SEP-13</t>
        </r>
      </text>
    </comment>
    <comment ref="AG24" authorId="3">
      <text>
        <r>
          <rPr>
            <b/>
            <sz val="9"/>
            <color indexed="81"/>
            <rFont val="Tahoma"/>
            <family val="2"/>
          </rPr>
          <t>GteAdmin:</t>
        </r>
        <r>
          <rPr>
            <sz val="9"/>
            <color indexed="81"/>
            <rFont val="Tahoma"/>
            <family val="2"/>
          </rPr>
          <t xml:space="preserve">
4/10/13  $3,100
25-10-13   $3,290
</t>
        </r>
      </text>
    </comment>
    <comment ref="AI24" authorId="3">
      <text>
        <r>
          <rPr>
            <b/>
            <sz val="9"/>
            <color indexed="81"/>
            <rFont val="Tahoma"/>
            <family val="2"/>
          </rPr>
          <t>GteAdmin:</t>
        </r>
        <r>
          <rPr>
            <sz val="9"/>
            <color indexed="81"/>
            <rFont val="Tahoma"/>
            <family val="2"/>
          </rPr>
          <t xml:space="preserve">
25/11/13 $1500
10/12/13 $2000</t>
        </r>
      </text>
    </comment>
    <comment ref="AM24" authorId="1">
      <text>
        <r>
          <rPr>
            <b/>
            <sz val="9"/>
            <color indexed="81"/>
            <rFont val="Tahoma"/>
            <family val="2"/>
          </rPr>
          <t>contabilidad:</t>
        </r>
        <r>
          <rPr>
            <sz val="9"/>
            <color indexed="81"/>
            <rFont val="Tahoma"/>
            <family val="2"/>
          </rPr>
          <t xml:space="preserve">
EFECTIVO 17/ENE, DEPOSITADO 20/ENE =1,500
EFECTIVO 24/ENE, DEPOSITADO 27/ENE =2,150 (150 CGO FIJO)</t>
        </r>
      </text>
    </comment>
    <comment ref="AO24" authorId="1">
      <text>
        <r>
          <rPr>
            <b/>
            <sz val="9"/>
            <color indexed="81"/>
            <rFont val="Tahoma"/>
            <family val="2"/>
          </rPr>
          <t>contabilidad:</t>
        </r>
        <r>
          <rPr>
            <sz val="9"/>
            <color indexed="81"/>
            <rFont val="Tahoma"/>
            <family val="2"/>
          </rPr>
          <t xml:space="preserve">
$1000 (EFECTIVO 31-ENE, DEPOSITO 04-FEB) </t>
        </r>
      </text>
    </comment>
    <comment ref="G25" authorId="1">
      <text>
        <r>
          <rPr>
            <b/>
            <sz val="9"/>
            <color indexed="81"/>
            <rFont val="Tahoma"/>
            <family val="2"/>
          </rPr>
          <t>contabilidad:</t>
        </r>
        <r>
          <rPr>
            <sz val="9"/>
            <color indexed="81"/>
            <rFont val="Tahoma"/>
            <family val="2"/>
          </rPr>
          <t xml:space="preserve">
18-SEP-12</t>
        </r>
      </text>
    </comment>
    <comment ref="I25" authorId="1">
      <text>
        <r>
          <rPr>
            <b/>
            <sz val="8"/>
            <color indexed="81"/>
            <rFont val="Tahoma"/>
            <family val="2"/>
          </rPr>
          <t>10/10/12</t>
        </r>
        <r>
          <rPr>
            <sz val="8"/>
            <color indexed="81"/>
            <rFont val="Tahoma"/>
            <family val="2"/>
          </rPr>
          <t xml:space="preserve">
</t>
        </r>
      </text>
    </comment>
    <comment ref="U25" authorId="1">
      <text>
        <r>
          <rPr>
            <b/>
            <sz val="9"/>
            <color indexed="81"/>
            <rFont val="Tahoma"/>
            <family val="2"/>
          </rPr>
          <t>contabilidad:</t>
        </r>
        <r>
          <rPr>
            <sz val="9"/>
            <color indexed="81"/>
            <rFont val="Tahoma"/>
            <family val="2"/>
          </rPr>
          <t xml:space="preserve">
18-ABRIL-2013</t>
        </r>
      </text>
    </comment>
    <comment ref="W25" authorId="1">
      <text>
        <r>
          <rPr>
            <b/>
            <sz val="9"/>
            <color indexed="81"/>
            <rFont val="Tahoma"/>
            <family val="2"/>
          </rPr>
          <t>contabilidad:</t>
        </r>
        <r>
          <rPr>
            <sz val="9"/>
            <color indexed="81"/>
            <rFont val="Tahoma"/>
            <family val="2"/>
          </rPr>
          <t xml:space="preserve">
22-MAYO-2013</t>
        </r>
      </text>
    </comment>
    <comment ref="Y25" authorId="1">
      <text>
        <r>
          <rPr>
            <b/>
            <sz val="9"/>
            <color indexed="81"/>
            <rFont val="Tahoma"/>
            <family val="2"/>
          </rPr>
          <t>contabilidad:</t>
        </r>
        <r>
          <rPr>
            <sz val="9"/>
            <color indexed="81"/>
            <rFont val="Tahoma"/>
            <family val="2"/>
          </rPr>
          <t xml:space="preserve">
24-JUNIO-13</t>
        </r>
      </text>
    </comment>
    <comment ref="AE25" authorId="1">
      <text>
        <r>
          <rPr>
            <b/>
            <sz val="9"/>
            <color indexed="81"/>
            <rFont val="Tahoma"/>
            <family val="2"/>
          </rPr>
          <t>contabilidad:</t>
        </r>
        <r>
          <rPr>
            <sz val="9"/>
            <color indexed="81"/>
            <rFont val="Tahoma"/>
            <family val="2"/>
          </rPr>
          <t xml:space="preserve">
23-SEP-13</t>
        </r>
      </text>
    </comment>
    <comment ref="AG25" authorId="1">
      <text>
        <r>
          <rPr>
            <b/>
            <sz val="9"/>
            <color indexed="81"/>
            <rFont val="Tahoma"/>
            <family val="2"/>
          </rPr>
          <t>contabilidad:</t>
        </r>
        <r>
          <rPr>
            <sz val="9"/>
            <color indexed="81"/>
            <rFont val="Tahoma"/>
            <family val="2"/>
          </rPr>
          <t xml:space="preserve">
</t>
        </r>
        <r>
          <rPr>
            <sz val="10"/>
            <color indexed="81"/>
            <rFont val="Tahoma"/>
            <family val="2"/>
          </rPr>
          <t>31-OCT-13</t>
        </r>
      </text>
    </comment>
    <comment ref="AI25" authorId="1">
      <text>
        <r>
          <rPr>
            <b/>
            <sz val="9"/>
            <color indexed="81"/>
            <rFont val="Tahoma"/>
            <family val="2"/>
          </rPr>
          <t>contabilidad:</t>
        </r>
        <r>
          <rPr>
            <sz val="9"/>
            <color indexed="81"/>
            <rFont val="Tahoma"/>
            <family val="2"/>
          </rPr>
          <t xml:space="preserve">
25-nov-13</t>
        </r>
      </text>
    </comment>
    <comment ref="AM25" authorId="1">
      <text>
        <r>
          <rPr>
            <b/>
            <sz val="9"/>
            <color indexed="81"/>
            <rFont val="Tahoma"/>
            <family val="2"/>
          </rPr>
          <t>contabilidad:</t>
        </r>
        <r>
          <rPr>
            <sz val="9"/>
            <color indexed="81"/>
            <rFont val="Tahoma"/>
            <family val="2"/>
          </rPr>
          <t xml:space="preserve">
10-ENE-2014</t>
        </r>
      </text>
    </comment>
    <comment ref="AO25" authorId="1">
      <text>
        <r>
          <rPr>
            <b/>
            <sz val="9"/>
            <color indexed="81"/>
            <rFont val="Tahoma"/>
            <family val="2"/>
          </rPr>
          <t>contabilidad:</t>
        </r>
        <r>
          <rPr>
            <sz val="9"/>
            <color indexed="81"/>
            <rFont val="Tahoma"/>
            <family val="2"/>
          </rPr>
          <t xml:space="preserve">
13-feb-14</t>
        </r>
      </text>
    </comment>
    <comment ref="AQ25" authorId="1">
      <text>
        <r>
          <rPr>
            <b/>
            <sz val="9"/>
            <color indexed="81"/>
            <rFont val="Tahoma"/>
            <family val="2"/>
          </rPr>
          <t>contabilidad:</t>
        </r>
        <r>
          <rPr>
            <sz val="9"/>
            <color indexed="81"/>
            <rFont val="Tahoma"/>
            <family val="2"/>
          </rPr>
          <t xml:space="preserve">
diferencia de pagos realizados en destiempo en sus equivalencias</t>
        </r>
      </text>
    </comment>
    <comment ref="G26" authorId="1">
      <text>
        <r>
          <rPr>
            <b/>
            <sz val="8"/>
            <color indexed="81"/>
            <rFont val="Tahoma"/>
            <family val="2"/>
          </rPr>
          <t>19/09/12</t>
        </r>
        <r>
          <rPr>
            <sz val="8"/>
            <color indexed="81"/>
            <rFont val="Tahoma"/>
            <family val="2"/>
          </rPr>
          <t xml:space="preserve">
</t>
        </r>
      </text>
    </comment>
    <comment ref="M26" authorId="1">
      <text>
        <r>
          <rPr>
            <b/>
            <sz val="8"/>
            <color indexed="81"/>
            <rFont val="Tahoma"/>
            <family val="2"/>
          </rPr>
          <t>TRANSFER 05/12/12</t>
        </r>
        <r>
          <rPr>
            <sz val="8"/>
            <color indexed="81"/>
            <rFont val="Tahoma"/>
            <family val="2"/>
          </rPr>
          <t xml:space="preserve">
</t>
        </r>
      </text>
    </comment>
    <comment ref="Y26" authorId="3">
      <text>
        <r>
          <rPr>
            <b/>
            <sz val="9"/>
            <color indexed="81"/>
            <rFont val="Tahoma"/>
            <family val="2"/>
          </rPr>
          <t>GteAdmin:</t>
        </r>
        <r>
          <rPr>
            <sz val="9"/>
            <color indexed="81"/>
            <rFont val="Tahoma"/>
            <family val="2"/>
          </rPr>
          <t xml:space="preserve">
18/06/13</t>
        </r>
      </text>
    </comment>
    <comment ref="AC26" authorId="3">
      <text>
        <r>
          <rPr>
            <b/>
            <sz val="9"/>
            <color indexed="81"/>
            <rFont val="Tahoma"/>
            <family val="2"/>
          </rPr>
          <t>GteAdmin:</t>
        </r>
        <r>
          <rPr>
            <sz val="9"/>
            <color indexed="81"/>
            <rFont val="Tahoma"/>
            <family val="2"/>
          </rPr>
          <t xml:space="preserve">
28/08/13
</t>
        </r>
      </text>
    </comment>
    <comment ref="AK26" authorId="1">
      <text>
        <r>
          <rPr>
            <b/>
            <sz val="9"/>
            <color indexed="81"/>
            <rFont val="Tahoma"/>
            <family val="2"/>
          </rPr>
          <t>contabilidad:</t>
        </r>
        <r>
          <rPr>
            <sz val="9"/>
            <color indexed="81"/>
            <rFont val="Tahoma"/>
            <family val="2"/>
          </rPr>
          <t xml:space="preserve">
4-DIC-13</t>
        </r>
      </text>
    </comment>
    <comment ref="AM26" authorId="1">
      <text>
        <r>
          <rPr>
            <b/>
            <sz val="9"/>
            <color indexed="81"/>
            <rFont val="Tahoma"/>
            <family val="2"/>
          </rPr>
          <t>contabilidad:</t>
        </r>
        <r>
          <rPr>
            <sz val="9"/>
            <color indexed="81"/>
            <rFont val="Tahoma"/>
            <family val="2"/>
          </rPr>
          <t xml:space="preserve">
30-ENE-14</t>
        </r>
      </text>
    </comment>
    <comment ref="AO26" authorId="1">
      <text>
        <r>
          <rPr>
            <b/>
            <sz val="9"/>
            <color indexed="81"/>
            <rFont val="Tahoma"/>
            <family val="2"/>
          </rPr>
          <t>contabilidad:</t>
        </r>
        <r>
          <rPr>
            <sz val="9"/>
            <color indexed="81"/>
            <rFont val="Tahoma"/>
            <family val="2"/>
          </rPr>
          <t xml:space="preserve">
12-FEB-14</t>
        </r>
      </text>
    </comment>
    <comment ref="AQ26" authorId="1">
      <text>
        <r>
          <rPr>
            <b/>
            <sz val="9"/>
            <color indexed="81"/>
            <rFont val="Tahoma"/>
            <family val="2"/>
          </rPr>
          <t>contabilidad:</t>
        </r>
        <r>
          <rPr>
            <sz val="9"/>
            <color indexed="81"/>
            <rFont val="Tahoma"/>
            <family val="2"/>
          </rPr>
          <t xml:space="preserve">
12-FEB-14</t>
        </r>
      </text>
    </comment>
    <comment ref="G27" authorId="1">
      <text>
        <r>
          <rPr>
            <b/>
            <sz val="8"/>
            <color indexed="81"/>
            <rFont val="Tahoma"/>
            <family val="2"/>
          </rPr>
          <t>TRANSFER 18/09/12</t>
        </r>
        <r>
          <rPr>
            <sz val="8"/>
            <color indexed="81"/>
            <rFont val="Tahoma"/>
            <family val="2"/>
          </rPr>
          <t xml:space="preserve">
</t>
        </r>
      </text>
    </comment>
    <comment ref="U27" authorId="1">
      <text>
        <r>
          <rPr>
            <b/>
            <sz val="9"/>
            <color indexed="81"/>
            <rFont val="Tahoma"/>
            <family val="2"/>
          </rPr>
          <t>contabilidad:</t>
        </r>
        <r>
          <rPr>
            <sz val="9"/>
            <color indexed="81"/>
            <rFont val="Tahoma"/>
            <family val="2"/>
          </rPr>
          <t xml:space="preserve">
22-ABRIL-13</t>
        </r>
      </text>
    </comment>
    <comment ref="Y27" authorId="1">
      <text>
        <r>
          <rPr>
            <b/>
            <sz val="9"/>
            <color indexed="81"/>
            <rFont val="Tahoma"/>
            <family val="2"/>
          </rPr>
          <t>contabilidad:</t>
        </r>
        <r>
          <rPr>
            <sz val="9"/>
            <color indexed="81"/>
            <rFont val="Tahoma"/>
            <family val="2"/>
          </rPr>
          <t xml:space="preserve">
03-JUN-13</t>
        </r>
      </text>
    </comment>
    <comment ref="AA27" authorId="1">
      <text>
        <r>
          <rPr>
            <b/>
            <sz val="9"/>
            <color indexed="81"/>
            <rFont val="Tahoma"/>
            <family val="2"/>
          </rPr>
          <t>contabilidad:</t>
        </r>
        <r>
          <rPr>
            <sz val="9"/>
            <color indexed="81"/>
            <rFont val="Tahoma"/>
            <family val="2"/>
          </rPr>
          <t xml:space="preserve">
01-JUL-13</t>
        </r>
      </text>
    </comment>
    <comment ref="AC27" authorId="1">
      <text>
        <r>
          <rPr>
            <b/>
            <sz val="9"/>
            <color indexed="81"/>
            <rFont val="Tahoma"/>
            <family val="2"/>
          </rPr>
          <t>contabilidad:</t>
        </r>
        <r>
          <rPr>
            <sz val="9"/>
            <color indexed="81"/>
            <rFont val="Tahoma"/>
            <family val="2"/>
          </rPr>
          <t xml:space="preserve">
27/AGO/13</t>
        </r>
      </text>
    </comment>
    <comment ref="AE27" authorId="1">
      <text>
        <r>
          <rPr>
            <b/>
            <sz val="9"/>
            <color indexed="81"/>
            <rFont val="Tahoma"/>
            <family val="2"/>
          </rPr>
          <t>contabilidad:</t>
        </r>
        <r>
          <rPr>
            <sz val="9"/>
            <color indexed="81"/>
            <rFont val="Tahoma"/>
            <family val="2"/>
          </rPr>
          <t xml:space="preserve">
26/SEP/13</t>
        </r>
      </text>
    </comment>
    <comment ref="AG27" authorId="1">
      <text>
        <r>
          <rPr>
            <b/>
            <sz val="9"/>
            <color indexed="81"/>
            <rFont val="Tahoma"/>
            <family val="2"/>
          </rPr>
          <t>contabilidad:</t>
        </r>
        <r>
          <rPr>
            <sz val="9"/>
            <color indexed="81"/>
            <rFont val="Tahoma"/>
            <family val="2"/>
          </rPr>
          <t xml:space="preserve">
25/OCT/13</t>
        </r>
      </text>
    </comment>
    <comment ref="AI27" authorId="1">
      <text>
        <r>
          <rPr>
            <b/>
            <sz val="9"/>
            <color indexed="81"/>
            <rFont val="Tahoma"/>
            <family val="2"/>
          </rPr>
          <t>contabilidad:</t>
        </r>
        <r>
          <rPr>
            <sz val="9"/>
            <color indexed="81"/>
            <rFont val="Tahoma"/>
            <family val="2"/>
          </rPr>
          <t xml:space="preserve">
29-NOV-13</t>
        </r>
      </text>
    </comment>
    <comment ref="AM27" authorId="1">
      <text>
        <r>
          <rPr>
            <b/>
            <sz val="9"/>
            <color indexed="81"/>
            <rFont val="Tahoma"/>
            <family val="2"/>
          </rPr>
          <t>contabilidad:</t>
        </r>
        <r>
          <rPr>
            <sz val="9"/>
            <color indexed="81"/>
            <rFont val="Tahoma"/>
            <family val="2"/>
          </rPr>
          <t xml:space="preserve">
8-ENE-2014</t>
        </r>
      </text>
    </comment>
    <comment ref="AO27" authorId="1">
      <text>
        <r>
          <rPr>
            <b/>
            <sz val="9"/>
            <color indexed="81"/>
            <rFont val="Tahoma"/>
            <family val="2"/>
          </rPr>
          <t>contabilidad:</t>
        </r>
        <r>
          <rPr>
            <sz val="9"/>
            <color indexed="81"/>
            <rFont val="Tahoma"/>
            <family val="2"/>
          </rPr>
          <t xml:space="preserve">
14/FEB/14</t>
        </r>
      </text>
    </comment>
    <comment ref="G28" authorId="1">
      <text>
        <r>
          <rPr>
            <b/>
            <sz val="9"/>
            <color indexed="81"/>
            <rFont val="Tahoma"/>
            <family val="2"/>
          </rPr>
          <t>contabilidad:</t>
        </r>
        <r>
          <rPr>
            <sz val="9"/>
            <color indexed="81"/>
            <rFont val="Tahoma"/>
            <family val="2"/>
          </rPr>
          <t xml:space="preserve">
05-OCT-12</t>
        </r>
      </text>
    </comment>
    <comment ref="K28" authorId="3">
      <text>
        <r>
          <rPr>
            <b/>
            <sz val="9"/>
            <color indexed="81"/>
            <rFont val="Tahoma"/>
            <family val="2"/>
          </rPr>
          <t>GteAdmin:</t>
        </r>
        <r>
          <rPr>
            <sz val="9"/>
            <color indexed="81"/>
            <rFont val="Tahoma"/>
            <family val="2"/>
          </rPr>
          <t xml:space="preserve">
5/11/2012
</t>
        </r>
      </text>
    </comment>
    <comment ref="M28" authorId="1">
      <text>
        <r>
          <rPr>
            <b/>
            <sz val="8"/>
            <color indexed="81"/>
            <rFont val="Tahoma"/>
            <family val="2"/>
          </rPr>
          <t>04/12/12</t>
        </r>
        <r>
          <rPr>
            <sz val="8"/>
            <color indexed="81"/>
            <rFont val="Tahoma"/>
            <family val="2"/>
          </rPr>
          <t xml:space="preserve">
</t>
        </r>
      </text>
    </comment>
    <comment ref="O28" authorId="1">
      <text>
        <r>
          <rPr>
            <b/>
            <sz val="9"/>
            <color indexed="81"/>
            <rFont val="Tahoma"/>
            <family val="2"/>
          </rPr>
          <t>contabilidad:</t>
        </r>
        <r>
          <rPr>
            <sz val="9"/>
            <color indexed="81"/>
            <rFont val="Tahoma"/>
            <family val="2"/>
          </rPr>
          <t xml:space="preserve">
</t>
        </r>
      </text>
    </comment>
    <comment ref="U28" authorId="1">
      <text>
        <r>
          <rPr>
            <b/>
            <sz val="9"/>
            <color indexed="81"/>
            <rFont val="Tahoma"/>
            <family val="2"/>
          </rPr>
          <t>contabilidad:</t>
        </r>
        <r>
          <rPr>
            <sz val="9"/>
            <color indexed="81"/>
            <rFont val="Tahoma"/>
            <family val="2"/>
          </rPr>
          <t xml:space="preserve">
27-ene-14
$7,300 = 3500 men. Abril + 150 cgo fijo =3650
                3500 men. May + 150 cgo fijo =3650</t>
        </r>
      </text>
    </comment>
    <comment ref="W28" authorId="1">
      <text>
        <r>
          <rPr>
            <b/>
            <sz val="9"/>
            <color indexed="81"/>
            <rFont val="Tahoma"/>
            <family val="2"/>
          </rPr>
          <t>contabilidad:</t>
        </r>
        <r>
          <rPr>
            <sz val="9"/>
            <color indexed="81"/>
            <rFont val="Tahoma"/>
            <family val="2"/>
          </rPr>
          <t xml:space="preserve">
27-ene-14
$7,300 = 3500 men. Abril + 150 cgo fijo =3650
                3500 men. May + 150 cgo fijo =3650</t>
        </r>
      </text>
    </comment>
    <comment ref="AM28" authorId="1">
      <text>
        <r>
          <rPr>
            <b/>
            <sz val="9"/>
            <color indexed="81"/>
            <rFont val="Tahoma"/>
            <family val="2"/>
          </rPr>
          <t>contabilidad:</t>
        </r>
        <r>
          <rPr>
            <sz val="9"/>
            <color indexed="81"/>
            <rFont val="Tahoma"/>
            <family val="2"/>
          </rPr>
          <t xml:space="preserve">
29-ene-13
$3500 + 150 cgo fijo =3650</t>
        </r>
      </text>
    </comment>
    <comment ref="AO28" authorId="1">
      <text>
        <r>
          <rPr>
            <b/>
            <sz val="9"/>
            <color indexed="81"/>
            <rFont val="Tahoma"/>
            <family val="2"/>
          </rPr>
          <t>contabilidad:</t>
        </r>
        <r>
          <rPr>
            <sz val="9"/>
            <color indexed="81"/>
            <rFont val="Tahoma"/>
            <family val="2"/>
          </rPr>
          <t xml:space="preserve">
10-MZO-2014</t>
        </r>
      </text>
    </comment>
    <comment ref="G29" authorId="1">
      <text>
        <r>
          <rPr>
            <b/>
            <sz val="8"/>
            <color indexed="81"/>
            <rFont val="Tahoma"/>
            <family val="2"/>
          </rPr>
          <t>13/09/12</t>
        </r>
        <r>
          <rPr>
            <sz val="8"/>
            <color indexed="81"/>
            <rFont val="Tahoma"/>
            <family val="2"/>
          </rPr>
          <t xml:space="preserve">
</t>
        </r>
      </text>
    </comment>
    <comment ref="Y29" authorId="1">
      <text>
        <r>
          <rPr>
            <b/>
            <sz val="9"/>
            <color indexed="81"/>
            <rFont val="Tahoma"/>
            <family val="2"/>
          </rPr>
          <t>contabilidad:</t>
        </r>
        <r>
          <rPr>
            <sz val="9"/>
            <color indexed="81"/>
            <rFont val="Tahoma"/>
            <family val="2"/>
          </rPr>
          <t xml:space="preserve">
23-MAYO-2013</t>
        </r>
      </text>
    </comment>
    <comment ref="AC29" authorId="1">
      <text>
        <r>
          <rPr>
            <b/>
            <sz val="9"/>
            <color indexed="81"/>
            <rFont val="Tahoma"/>
            <family val="2"/>
          </rPr>
          <t>contabilidad:</t>
        </r>
        <r>
          <rPr>
            <sz val="9"/>
            <color indexed="81"/>
            <rFont val="Tahoma"/>
            <family val="2"/>
          </rPr>
          <t xml:space="preserve">
7-NOV-13</t>
        </r>
      </text>
    </comment>
    <comment ref="AG29" authorId="1">
      <text>
        <r>
          <rPr>
            <b/>
            <sz val="9"/>
            <color indexed="81"/>
            <rFont val="Tahoma"/>
            <family val="2"/>
          </rPr>
          <t>contabilidad:</t>
        </r>
        <r>
          <rPr>
            <sz val="9"/>
            <color indexed="81"/>
            <rFont val="Tahoma"/>
            <family val="2"/>
          </rPr>
          <t xml:space="preserve">
7-NOV-13</t>
        </r>
      </text>
    </comment>
    <comment ref="AI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AM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AO29" authorId="1">
      <text>
        <r>
          <rPr>
            <b/>
            <sz val="9"/>
            <color indexed="81"/>
            <rFont val="Tahoma"/>
            <family val="2"/>
          </rPr>
          <t>contabilidad:</t>
        </r>
        <r>
          <rPr>
            <sz val="9"/>
            <color indexed="81"/>
            <rFont val="Tahoma"/>
            <family val="2"/>
          </rPr>
          <t xml:space="preserve">
18-MZO-2014
$12,175.00
NOV=4,350 mensualidad+150 cargo fijo+700 interes mora
ENE=4,000 mensualidad +150 cargo fijo+350 interes mora
FEB=3,825 mensualidad+ 150 cargo fijo+175 interes mora.</t>
        </r>
      </text>
    </comment>
    <comment ref="G32" authorId="1">
      <text>
        <r>
          <rPr>
            <b/>
            <sz val="8"/>
            <color indexed="81"/>
            <rFont val="Tahoma"/>
            <family val="2"/>
          </rPr>
          <t>06/09/12</t>
        </r>
        <r>
          <rPr>
            <sz val="8"/>
            <color indexed="81"/>
            <rFont val="Tahoma"/>
            <family val="2"/>
          </rPr>
          <t xml:space="preserve">
</t>
        </r>
      </text>
    </comment>
    <comment ref="I32" authorId="1">
      <text>
        <r>
          <rPr>
            <b/>
            <sz val="8"/>
            <color indexed="81"/>
            <rFont val="Tahoma"/>
            <family val="2"/>
          </rPr>
          <t>24/10/12</t>
        </r>
      </text>
    </comment>
    <comment ref="K32" authorId="1">
      <text>
        <r>
          <rPr>
            <b/>
            <sz val="8"/>
            <color indexed="81"/>
            <rFont val="Tahoma"/>
            <family val="2"/>
          </rPr>
          <t>16/11/12</t>
        </r>
        <r>
          <rPr>
            <sz val="8"/>
            <color indexed="81"/>
            <rFont val="Tahoma"/>
            <family val="2"/>
          </rPr>
          <t xml:space="preserve">
</t>
        </r>
      </text>
    </comment>
    <comment ref="M32" authorId="1">
      <text>
        <r>
          <rPr>
            <b/>
            <sz val="8"/>
            <color indexed="81"/>
            <rFont val="Tahoma"/>
            <family val="2"/>
          </rPr>
          <t>05/02/13</t>
        </r>
        <r>
          <rPr>
            <sz val="8"/>
            <color indexed="81"/>
            <rFont val="Tahoma"/>
            <family val="2"/>
          </rPr>
          <t xml:space="preserve">
</t>
        </r>
      </text>
    </comment>
    <comment ref="O32" authorId="1">
      <text>
        <r>
          <rPr>
            <b/>
            <sz val="8"/>
            <color indexed="81"/>
            <rFont val="Tahoma"/>
            <family val="2"/>
          </rPr>
          <t>11/02/13</t>
        </r>
        <r>
          <rPr>
            <sz val="8"/>
            <color indexed="81"/>
            <rFont val="Tahoma"/>
            <family val="2"/>
          </rPr>
          <t xml:space="preserve">
</t>
        </r>
      </text>
    </comment>
    <comment ref="G33" authorId="1">
      <text>
        <r>
          <rPr>
            <b/>
            <sz val="8"/>
            <color indexed="81"/>
            <rFont val="Tahoma"/>
            <family val="2"/>
          </rPr>
          <t>24/09/12</t>
        </r>
        <r>
          <rPr>
            <sz val="8"/>
            <color indexed="81"/>
            <rFont val="Tahoma"/>
            <family val="2"/>
          </rPr>
          <t xml:space="preserve">
</t>
        </r>
      </text>
    </comment>
  </commentList>
</comments>
</file>

<file path=xl/comments6.xml><?xml version="1.0" encoding="utf-8"?>
<comments xmlns="http://schemas.openxmlformats.org/spreadsheetml/2006/main">
  <authors>
    <author>Usuario</author>
    <author>contabilidad</author>
    <author>gteadmin</author>
    <author>GteAdmin</author>
    <author>auxcontable</author>
  </authors>
  <commentList>
    <comment ref="D5" authorId="0">
      <text>
        <r>
          <rPr>
            <b/>
            <sz val="8"/>
            <color indexed="81"/>
            <rFont val="Tahoma"/>
            <family val="2"/>
          </rPr>
          <t>DEPOSITO AL ITC 15 DE AGOSTO. PAGO ESTA CANTIDAD X RECARGOS</t>
        </r>
        <r>
          <rPr>
            <sz val="8"/>
            <color indexed="81"/>
            <rFont val="Tahoma"/>
            <family val="2"/>
          </rPr>
          <t xml:space="preserve">
</t>
        </r>
      </text>
    </comment>
    <comment ref="D6" authorId="1">
      <text>
        <r>
          <rPr>
            <b/>
            <sz val="8"/>
            <color indexed="81"/>
            <rFont val="Tahoma"/>
            <family val="2"/>
          </rPr>
          <t>31/08/12</t>
        </r>
        <r>
          <rPr>
            <sz val="8"/>
            <color indexed="81"/>
            <rFont val="Tahoma"/>
            <family val="2"/>
          </rPr>
          <t xml:space="preserve">
</t>
        </r>
      </text>
    </comment>
    <comment ref="F6" authorId="1">
      <text>
        <r>
          <rPr>
            <b/>
            <sz val="8"/>
            <color indexed="81"/>
            <rFont val="Tahoma"/>
            <family val="2"/>
          </rPr>
          <t>05/11/12</t>
        </r>
        <r>
          <rPr>
            <sz val="8"/>
            <color indexed="81"/>
            <rFont val="Tahoma"/>
            <family val="2"/>
          </rPr>
          <t xml:space="preserve">
</t>
        </r>
      </text>
    </comment>
    <comment ref="H6" authorId="1">
      <text>
        <r>
          <rPr>
            <b/>
            <sz val="8"/>
            <color indexed="81"/>
            <rFont val="Tahoma"/>
            <family val="2"/>
          </rPr>
          <t>14/12/12 PAGO CON CUPON</t>
        </r>
        <r>
          <rPr>
            <sz val="8"/>
            <color indexed="81"/>
            <rFont val="Tahoma"/>
            <family val="2"/>
          </rPr>
          <t xml:space="preserve">
</t>
        </r>
      </text>
    </comment>
    <comment ref="J6" authorId="1">
      <text>
        <r>
          <rPr>
            <b/>
            <sz val="9"/>
            <color indexed="81"/>
            <rFont val="Tahoma"/>
            <family val="2"/>
          </rPr>
          <t>contabilidad:</t>
        </r>
        <r>
          <rPr>
            <sz val="9"/>
            <color indexed="81"/>
            <rFont val="Tahoma"/>
            <family val="2"/>
          </rPr>
          <t xml:space="preserve">
24-ENE-14  $2,500
20/FEB/14  $3,000  ($800 completa mns. Ene/13  y  $2,200  abono mens. Feb/13</t>
        </r>
      </text>
    </comment>
    <comment ref="L6" authorId="1">
      <text>
        <r>
          <rPr>
            <b/>
            <sz val="9"/>
            <color indexed="81"/>
            <rFont val="Tahoma"/>
            <family val="2"/>
          </rPr>
          <t>contabilidad:</t>
        </r>
        <r>
          <rPr>
            <sz val="9"/>
            <color indexed="81"/>
            <rFont val="Tahoma"/>
            <family val="2"/>
          </rPr>
          <t xml:space="preserve">
20/FEB/14  $3,000  ($800 completa mns. Ene/13  y  $2,200  abono mens. Feb/13
20/feb/14  $15,000.  ($1,100 completa mens. Feb/13 + $3,300 mens. Mzo/13 +  $3,300 mens. Abr/13  +  $3,300 mens.may/13  +  $3,300 mens. jun/13  + $700 abono mens. jul/13</t>
        </r>
      </text>
    </comment>
    <comment ref="N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P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R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T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V6" authorId="1">
      <text>
        <r>
          <rPr>
            <b/>
            <sz val="9"/>
            <color indexed="81"/>
            <rFont val="Tahoma"/>
            <family val="2"/>
          </rPr>
          <t>contabilidad:</t>
        </r>
        <r>
          <rPr>
            <sz val="9"/>
            <color indexed="81"/>
            <rFont val="Tahoma"/>
            <family val="2"/>
          </rPr>
          <t xml:space="preserve">
20/feb/14  $15,000.  ($1,100 completa mens. Feb/13 + $3,300 mens. Mzo/13 +  $3,300 mens. Abr/13  +  $3,300 mens.may/13  +  $3,300 mens. jun/13  + $700 abono mens. jul/13</t>
        </r>
      </text>
    </comment>
    <comment ref="D7" authorId="1">
      <text>
        <r>
          <rPr>
            <b/>
            <sz val="8"/>
            <color indexed="81"/>
            <rFont val="Tahoma"/>
            <family val="2"/>
          </rPr>
          <t xml:space="preserve">31/08/12
</t>
        </r>
        <r>
          <rPr>
            <sz val="8"/>
            <color indexed="81"/>
            <rFont val="Tahoma"/>
            <family val="2"/>
          </rPr>
          <t xml:space="preserve">
</t>
        </r>
      </text>
    </comment>
    <comment ref="F7" authorId="1">
      <text>
        <r>
          <rPr>
            <b/>
            <sz val="8"/>
            <color indexed="81"/>
            <rFont val="Tahoma"/>
            <family val="2"/>
          </rPr>
          <t>05/11/13</t>
        </r>
        <r>
          <rPr>
            <sz val="8"/>
            <color indexed="81"/>
            <rFont val="Tahoma"/>
            <family val="2"/>
          </rPr>
          <t xml:space="preserve">
</t>
        </r>
      </text>
    </comment>
    <comment ref="H7" authorId="1">
      <text>
        <r>
          <rPr>
            <b/>
            <sz val="8"/>
            <color indexed="81"/>
            <rFont val="Tahoma"/>
            <family val="2"/>
          </rPr>
          <t>11/12/12</t>
        </r>
        <r>
          <rPr>
            <sz val="8"/>
            <color indexed="81"/>
            <rFont val="Tahoma"/>
            <family val="2"/>
          </rPr>
          <t xml:space="preserve">
</t>
        </r>
      </text>
    </comment>
    <comment ref="J7" authorId="1">
      <text>
        <r>
          <rPr>
            <b/>
            <sz val="8"/>
            <color indexed="81"/>
            <rFont val="Tahoma"/>
            <family val="2"/>
          </rPr>
          <t>03/01/13</t>
        </r>
        <r>
          <rPr>
            <sz val="8"/>
            <color indexed="81"/>
            <rFont val="Tahoma"/>
            <family val="2"/>
          </rPr>
          <t xml:space="preserve">
</t>
        </r>
      </text>
    </comment>
    <comment ref="L7" authorId="1">
      <text>
        <r>
          <rPr>
            <b/>
            <sz val="9"/>
            <color indexed="81"/>
            <rFont val="Tahoma"/>
            <family val="2"/>
          </rPr>
          <t>05/02/13</t>
        </r>
      </text>
    </comment>
    <comment ref="N7" authorId="1">
      <text>
        <r>
          <rPr>
            <b/>
            <sz val="9"/>
            <color indexed="81"/>
            <rFont val="Tahoma"/>
            <family val="2"/>
          </rPr>
          <t>contabilidad:</t>
        </r>
        <r>
          <rPr>
            <sz val="9"/>
            <color indexed="81"/>
            <rFont val="Tahoma"/>
            <family val="2"/>
          </rPr>
          <t xml:space="preserve">
</t>
        </r>
        <r>
          <rPr>
            <sz val="10"/>
            <color indexed="81"/>
            <rFont val="Tahoma"/>
            <family val="2"/>
          </rPr>
          <t>5-MZO-13</t>
        </r>
      </text>
    </comment>
    <comment ref="P7" authorId="1">
      <text>
        <r>
          <rPr>
            <b/>
            <sz val="9"/>
            <color indexed="81"/>
            <rFont val="Tahoma"/>
            <family val="2"/>
          </rPr>
          <t>contabilidad:</t>
        </r>
        <r>
          <rPr>
            <sz val="9"/>
            <color indexed="81"/>
            <rFont val="Tahoma"/>
            <family val="2"/>
          </rPr>
          <t xml:space="preserve">
05-ABRIL-13</t>
        </r>
      </text>
    </comment>
    <comment ref="R7" authorId="2">
      <text>
        <r>
          <rPr>
            <b/>
            <sz val="9"/>
            <color indexed="81"/>
            <rFont val="Tahoma"/>
            <family val="2"/>
          </rPr>
          <t>gteadmin:</t>
        </r>
        <r>
          <rPr>
            <sz val="9"/>
            <color indexed="81"/>
            <rFont val="Tahoma"/>
            <family val="2"/>
          </rPr>
          <t xml:space="preserve">
</t>
        </r>
        <r>
          <rPr>
            <sz val="10"/>
            <color indexed="81"/>
            <rFont val="Tahoma"/>
            <family val="2"/>
          </rPr>
          <t>10-MAYO-13</t>
        </r>
      </text>
    </comment>
    <comment ref="T7" authorId="2">
      <text>
        <r>
          <rPr>
            <b/>
            <sz val="9"/>
            <color indexed="81"/>
            <rFont val="Tahoma"/>
            <family val="2"/>
          </rPr>
          <t>gteadmin:</t>
        </r>
        <r>
          <rPr>
            <sz val="9"/>
            <color indexed="81"/>
            <rFont val="Tahoma"/>
            <family val="2"/>
          </rPr>
          <t xml:space="preserve">
</t>
        </r>
        <r>
          <rPr>
            <sz val="10"/>
            <color indexed="81"/>
            <rFont val="Tahoma"/>
            <family val="2"/>
          </rPr>
          <t>6-JUN-13</t>
        </r>
      </text>
    </comment>
    <comment ref="V7" authorId="2">
      <text>
        <r>
          <rPr>
            <b/>
            <sz val="9"/>
            <color indexed="81"/>
            <rFont val="Tahoma"/>
            <family val="2"/>
          </rPr>
          <t>gteadmin:</t>
        </r>
        <r>
          <rPr>
            <sz val="9"/>
            <color indexed="81"/>
            <rFont val="Tahoma"/>
            <family val="2"/>
          </rPr>
          <t xml:space="preserve">
</t>
        </r>
        <r>
          <rPr>
            <sz val="10"/>
            <color indexed="81"/>
            <rFont val="Tahoma"/>
            <family val="2"/>
          </rPr>
          <t>5-JUL-13</t>
        </r>
      </text>
    </comment>
    <comment ref="X7" authorId="2">
      <text>
        <r>
          <rPr>
            <b/>
            <sz val="9"/>
            <color indexed="81"/>
            <rFont val="Tahoma"/>
            <family val="2"/>
          </rPr>
          <t>gteadmin:</t>
        </r>
        <r>
          <rPr>
            <sz val="9"/>
            <color indexed="81"/>
            <rFont val="Tahoma"/>
            <family val="2"/>
          </rPr>
          <t xml:space="preserve">
5-AGOT-13</t>
        </r>
      </text>
    </comment>
    <comment ref="Z7" authorId="2">
      <text>
        <r>
          <rPr>
            <b/>
            <sz val="9"/>
            <color indexed="81"/>
            <rFont val="Tahoma"/>
            <family val="2"/>
          </rPr>
          <t>gteadmin:</t>
        </r>
        <r>
          <rPr>
            <sz val="9"/>
            <color indexed="81"/>
            <rFont val="Tahoma"/>
            <family val="2"/>
          </rPr>
          <t xml:space="preserve">
5-SEP-13</t>
        </r>
      </text>
    </comment>
    <comment ref="AB7"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7" authorId="1">
      <text>
        <r>
          <rPr>
            <b/>
            <sz val="9"/>
            <color indexed="81"/>
            <rFont val="Tahoma"/>
            <family val="2"/>
          </rPr>
          <t>contabilidad:</t>
        </r>
        <r>
          <rPr>
            <sz val="9"/>
            <color indexed="81"/>
            <rFont val="Tahoma"/>
            <family val="2"/>
          </rPr>
          <t xml:space="preserve">
04-NOV-13</t>
        </r>
      </text>
    </comment>
    <comment ref="AF7" authorId="1">
      <text>
        <r>
          <rPr>
            <b/>
            <sz val="9"/>
            <color indexed="81"/>
            <rFont val="Tahoma"/>
            <family val="2"/>
          </rPr>
          <t>contabilidad:</t>
        </r>
        <r>
          <rPr>
            <sz val="9"/>
            <color indexed="81"/>
            <rFont val="Tahoma"/>
            <family val="2"/>
          </rPr>
          <t xml:space="preserve">
03-DIC-13</t>
        </r>
      </text>
    </comment>
    <comment ref="AH7" authorId="1">
      <text>
        <r>
          <rPr>
            <b/>
            <sz val="9"/>
            <color indexed="81"/>
            <rFont val="Tahoma"/>
            <family val="2"/>
          </rPr>
          <t>contabilidad:</t>
        </r>
        <r>
          <rPr>
            <sz val="9"/>
            <color indexed="81"/>
            <rFont val="Tahoma"/>
            <family val="2"/>
          </rPr>
          <t xml:space="preserve">
08-ENE-14</t>
        </r>
      </text>
    </comment>
    <comment ref="AJ7" authorId="1">
      <text>
        <r>
          <rPr>
            <b/>
            <sz val="9"/>
            <color indexed="81"/>
            <rFont val="Tahoma"/>
            <family val="2"/>
          </rPr>
          <t>contabilidad:</t>
        </r>
        <r>
          <rPr>
            <sz val="9"/>
            <color indexed="81"/>
            <rFont val="Tahoma"/>
            <family val="2"/>
          </rPr>
          <t xml:space="preserve">
05-FEB-2014</t>
        </r>
      </text>
    </comment>
    <comment ref="AL7" authorId="1">
      <text>
        <r>
          <rPr>
            <b/>
            <sz val="9"/>
            <color indexed="81"/>
            <rFont val="Tahoma"/>
            <family val="2"/>
          </rPr>
          <t>contabilidad:</t>
        </r>
        <r>
          <rPr>
            <sz val="9"/>
            <color indexed="81"/>
            <rFont val="Tahoma"/>
            <family val="2"/>
          </rPr>
          <t xml:space="preserve">
4-MZO-2014</t>
        </r>
      </text>
    </comment>
    <comment ref="AN7" authorId="1">
      <text>
        <r>
          <rPr>
            <b/>
            <sz val="9"/>
            <color indexed="81"/>
            <rFont val="Tahoma"/>
            <family val="2"/>
          </rPr>
          <t>contabilidad:</t>
        </r>
        <r>
          <rPr>
            <sz val="9"/>
            <color indexed="81"/>
            <rFont val="Tahoma"/>
            <family val="2"/>
          </rPr>
          <t xml:space="preserve">
01-ABRIL-2014</t>
        </r>
      </text>
    </comment>
    <comment ref="F8" authorId="1">
      <text>
        <r>
          <rPr>
            <b/>
            <sz val="9"/>
            <color indexed="81"/>
            <rFont val="Tahoma"/>
            <family val="2"/>
          </rPr>
          <t>contabilidad:</t>
        </r>
        <r>
          <rPr>
            <sz val="9"/>
            <color indexed="81"/>
            <rFont val="Tahoma"/>
            <family val="2"/>
          </rPr>
          <t xml:space="preserve">
</t>
        </r>
        <r>
          <rPr>
            <sz val="10"/>
            <color indexed="81"/>
            <rFont val="Tahoma"/>
            <family val="2"/>
          </rPr>
          <t xml:space="preserve">13-NOV-13
</t>
        </r>
      </text>
    </comment>
    <comment ref="H8" authorId="1">
      <text>
        <r>
          <rPr>
            <b/>
            <sz val="9"/>
            <color indexed="81"/>
            <rFont val="Tahoma"/>
            <family val="2"/>
          </rPr>
          <t>contabilidad:</t>
        </r>
        <r>
          <rPr>
            <sz val="9"/>
            <color indexed="81"/>
            <rFont val="Tahoma"/>
            <family val="2"/>
          </rPr>
          <t xml:space="preserve">
</t>
        </r>
        <r>
          <rPr>
            <sz val="10"/>
            <color indexed="81"/>
            <rFont val="Tahoma"/>
            <family val="2"/>
          </rPr>
          <t>03-ENE-13</t>
        </r>
      </text>
    </comment>
    <comment ref="J8" authorId="1">
      <text>
        <r>
          <rPr>
            <b/>
            <sz val="9"/>
            <color indexed="81"/>
            <rFont val="Tahoma"/>
            <family val="2"/>
          </rPr>
          <t>contabilidad:</t>
        </r>
        <r>
          <rPr>
            <sz val="9"/>
            <color indexed="81"/>
            <rFont val="Tahoma"/>
            <family val="2"/>
          </rPr>
          <t xml:space="preserve">
</t>
        </r>
        <r>
          <rPr>
            <sz val="10"/>
            <color indexed="81"/>
            <rFont val="Tahoma"/>
            <family val="2"/>
          </rPr>
          <t>03-ENE-13</t>
        </r>
      </text>
    </comment>
    <comment ref="L8" authorId="1">
      <text>
        <r>
          <rPr>
            <b/>
            <sz val="9"/>
            <color indexed="81"/>
            <rFont val="Tahoma"/>
            <family val="2"/>
          </rPr>
          <t>contabilidad:</t>
        </r>
        <r>
          <rPr>
            <sz val="9"/>
            <color indexed="81"/>
            <rFont val="Tahoma"/>
            <family val="2"/>
          </rPr>
          <t xml:space="preserve">
05-FEB-13</t>
        </r>
      </text>
    </comment>
    <comment ref="N8" authorId="1">
      <text>
        <r>
          <rPr>
            <b/>
            <sz val="9"/>
            <color indexed="81"/>
            <rFont val="Tahoma"/>
            <family val="2"/>
          </rPr>
          <t>contabilidad:</t>
        </r>
        <r>
          <rPr>
            <sz val="9"/>
            <color indexed="81"/>
            <rFont val="Tahoma"/>
            <family val="2"/>
          </rPr>
          <t xml:space="preserve">
</t>
        </r>
        <r>
          <rPr>
            <sz val="10"/>
            <color indexed="81"/>
            <rFont val="Tahoma"/>
            <family val="2"/>
          </rPr>
          <t>06-MZO-13</t>
        </r>
      </text>
    </comment>
    <comment ref="P8" authorId="1">
      <text>
        <r>
          <rPr>
            <b/>
            <sz val="9"/>
            <color indexed="81"/>
            <rFont val="Tahoma"/>
            <family val="2"/>
          </rPr>
          <t xml:space="preserve">contabilidad:
</t>
        </r>
        <r>
          <rPr>
            <sz val="10"/>
            <color indexed="81"/>
            <rFont val="Tahoma"/>
            <family val="2"/>
          </rPr>
          <t>19-ABRIL-13</t>
        </r>
      </text>
    </comment>
    <comment ref="R8"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8" authorId="1">
      <text>
        <r>
          <rPr>
            <b/>
            <sz val="9"/>
            <color indexed="81"/>
            <rFont val="Tahoma"/>
            <family val="2"/>
          </rPr>
          <t>contabilidad:</t>
        </r>
        <r>
          <rPr>
            <sz val="9"/>
            <color indexed="81"/>
            <rFont val="Tahoma"/>
            <family val="2"/>
          </rPr>
          <t xml:space="preserve">
</t>
        </r>
        <r>
          <rPr>
            <sz val="10"/>
            <color indexed="81"/>
            <rFont val="Tahoma"/>
            <family val="2"/>
          </rPr>
          <t>10-JUNIO-13</t>
        </r>
      </text>
    </comment>
    <comment ref="V8"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8" authorId="3">
      <text>
        <r>
          <rPr>
            <b/>
            <sz val="9"/>
            <color indexed="81"/>
            <rFont val="Tahoma"/>
            <family val="2"/>
          </rPr>
          <t>GteAdmin:</t>
        </r>
        <r>
          <rPr>
            <sz val="9"/>
            <color indexed="81"/>
            <rFont val="Tahoma"/>
            <family val="2"/>
          </rPr>
          <t xml:space="preserve">
9/08/2013
</t>
        </r>
      </text>
    </comment>
    <comment ref="Z8" authorId="3">
      <text>
        <r>
          <rPr>
            <b/>
            <sz val="9"/>
            <color indexed="81"/>
            <rFont val="Tahoma"/>
            <family val="2"/>
          </rPr>
          <t>GteAdmin:</t>
        </r>
        <r>
          <rPr>
            <sz val="9"/>
            <color indexed="81"/>
            <rFont val="Tahoma"/>
            <family val="2"/>
          </rPr>
          <t xml:space="preserve">
19,072.- 16/12/13 paga sep, oct, nov, dic y $ 132 de dif.</t>
        </r>
      </text>
    </comment>
    <comment ref="AB8" authorId="3">
      <text>
        <r>
          <rPr>
            <b/>
            <sz val="9"/>
            <color indexed="81"/>
            <rFont val="Tahoma"/>
            <family val="2"/>
          </rPr>
          <t>GteAdmin:</t>
        </r>
        <r>
          <rPr>
            <sz val="9"/>
            <color indexed="81"/>
            <rFont val="Tahoma"/>
            <family val="2"/>
          </rPr>
          <t xml:space="preserve">
19,072.- 16/12/13 paga sep, oct, nov, dic y $ 132 de dif.</t>
        </r>
      </text>
    </comment>
    <comment ref="AD8" authorId="3">
      <text>
        <r>
          <rPr>
            <b/>
            <sz val="9"/>
            <color indexed="81"/>
            <rFont val="Tahoma"/>
            <family val="2"/>
          </rPr>
          <t>GteAdmin:</t>
        </r>
        <r>
          <rPr>
            <sz val="9"/>
            <color indexed="81"/>
            <rFont val="Tahoma"/>
            <family val="2"/>
          </rPr>
          <t xml:space="preserve">
19,072.- 16/12/13 paga sep, oct, nov, dic y $ 132 de dif.</t>
        </r>
      </text>
    </comment>
    <comment ref="AF8" authorId="3">
      <text>
        <r>
          <rPr>
            <b/>
            <sz val="9"/>
            <color indexed="81"/>
            <rFont val="Tahoma"/>
            <family val="2"/>
          </rPr>
          <t>GteAdmin:</t>
        </r>
        <r>
          <rPr>
            <sz val="9"/>
            <color indexed="81"/>
            <rFont val="Tahoma"/>
            <family val="2"/>
          </rPr>
          <t xml:space="preserve">
19,072.- 16/12/13 paga sep, oct, nov, dic y $ 132 de dif.</t>
        </r>
      </text>
    </comment>
    <comment ref="AH8" authorId="1">
      <text>
        <r>
          <rPr>
            <b/>
            <sz val="9"/>
            <color indexed="81"/>
            <rFont val="Tahoma"/>
            <family val="2"/>
          </rPr>
          <t>contabilidad:</t>
        </r>
        <r>
          <rPr>
            <sz val="9"/>
            <color indexed="81"/>
            <rFont val="Tahoma"/>
            <family val="2"/>
          </rPr>
          <t xml:space="preserve">
30-DIC-13</t>
        </r>
      </text>
    </comment>
    <comment ref="AJ8" authorId="1">
      <text>
        <r>
          <rPr>
            <b/>
            <sz val="9"/>
            <color indexed="81"/>
            <rFont val="Tahoma"/>
            <family val="2"/>
          </rPr>
          <t>contabilidad:</t>
        </r>
        <r>
          <rPr>
            <sz val="9"/>
            <color indexed="81"/>
            <rFont val="Tahoma"/>
            <family val="2"/>
          </rPr>
          <t xml:space="preserve">
04-FEB-2014</t>
        </r>
      </text>
    </comment>
    <comment ref="AL8" authorId="1">
      <text>
        <r>
          <rPr>
            <b/>
            <sz val="9"/>
            <color indexed="81"/>
            <rFont val="Tahoma"/>
            <family val="2"/>
          </rPr>
          <t>contabilidad:</t>
        </r>
        <r>
          <rPr>
            <sz val="9"/>
            <color indexed="81"/>
            <rFont val="Tahoma"/>
            <family val="2"/>
          </rPr>
          <t xml:space="preserve">
01-MZO-2014</t>
        </r>
      </text>
    </comment>
    <comment ref="AN8" authorId="1">
      <text>
        <r>
          <rPr>
            <b/>
            <sz val="9"/>
            <color indexed="81"/>
            <rFont val="Tahoma"/>
            <family val="2"/>
          </rPr>
          <t>contabilidad:</t>
        </r>
        <r>
          <rPr>
            <sz val="9"/>
            <color indexed="81"/>
            <rFont val="Tahoma"/>
            <family val="2"/>
          </rPr>
          <t xml:space="preserve">
31-MZO-2014</t>
        </r>
      </text>
    </comment>
    <comment ref="D9" authorId="1">
      <text>
        <r>
          <rPr>
            <b/>
            <sz val="8"/>
            <color indexed="81"/>
            <rFont val="Tahoma"/>
            <family val="2"/>
          </rPr>
          <t>20/09/12</t>
        </r>
        <r>
          <rPr>
            <sz val="8"/>
            <color indexed="81"/>
            <rFont val="Tahoma"/>
            <family val="2"/>
          </rPr>
          <t xml:space="preserve">
</t>
        </r>
      </text>
    </comment>
    <comment ref="F9" authorId="1">
      <text>
        <r>
          <rPr>
            <b/>
            <sz val="8"/>
            <color indexed="81"/>
            <rFont val="Tahoma"/>
            <family val="2"/>
          </rPr>
          <t>05/11/12</t>
        </r>
        <r>
          <rPr>
            <sz val="8"/>
            <color indexed="81"/>
            <rFont val="Tahoma"/>
            <family val="2"/>
          </rPr>
          <t xml:space="preserve">
</t>
        </r>
      </text>
    </comment>
    <comment ref="H9" authorId="1">
      <text>
        <r>
          <rPr>
            <b/>
            <sz val="9"/>
            <color indexed="81"/>
            <rFont val="Tahoma"/>
            <family val="2"/>
          </rPr>
          <t>contabilidad:</t>
        </r>
        <r>
          <rPr>
            <sz val="9"/>
            <color indexed="81"/>
            <rFont val="Tahoma"/>
            <family val="2"/>
          </rPr>
          <t xml:space="preserve">
</t>
        </r>
        <r>
          <rPr>
            <sz val="10"/>
            <color indexed="81"/>
            <rFont val="Tahoma"/>
            <family val="2"/>
          </rPr>
          <t>11-DIC-13</t>
        </r>
      </text>
    </comment>
    <comment ref="J9" authorId="1">
      <text>
        <r>
          <rPr>
            <b/>
            <sz val="8"/>
            <color indexed="81"/>
            <rFont val="Tahoma"/>
            <family val="2"/>
          </rPr>
          <t>17/01/13</t>
        </r>
        <r>
          <rPr>
            <sz val="8"/>
            <color indexed="81"/>
            <rFont val="Tahoma"/>
            <family val="2"/>
          </rPr>
          <t xml:space="preserve">
</t>
        </r>
      </text>
    </comment>
    <comment ref="L9" authorId="1">
      <text>
        <r>
          <rPr>
            <b/>
            <sz val="8"/>
            <color indexed="81"/>
            <rFont val="Tahoma"/>
            <family val="2"/>
          </rPr>
          <t>contabilidad:</t>
        </r>
        <r>
          <rPr>
            <sz val="8"/>
            <color indexed="81"/>
            <rFont val="Tahoma"/>
            <family val="2"/>
          </rPr>
          <t xml:space="preserve">
</t>
        </r>
        <r>
          <rPr>
            <sz val="10"/>
            <color indexed="81"/>
            <rFont val="Tahoma"/>
            <family val="2"/>
          </rPr>
          <t>19-feb-13</t>
        </r>
      </text>
    </comment>
    <comment ref="N9" authorId="1">
      <text>
        <r>
          <rPr>
            <b/>
            <sz val="9"/>
            <color indexed="81"/>
            <rFont val="Tahoma"/>
            <family val="2"/>
          </rPr>
          <t>22/03/13</t>
        </r>
        <r>
          <rPr>
            <sz val="9"/>
            <color indexed="81"/>
            <rFont val="Tahoma"/>
            <family val="2"/>
          </rPr>
          <t xml:space="preserve">
</t>
        </r>
      </text>
    </comment>
    <comment ref="P9" authorId="1">
      <text>
        <r>
          <rPr>
            <b/>
            <sz val="9"/>
            <color indexed="81"/>
            <rFont val="Tahoma"/>
            <family val="2"/>
          </rPr>
          <t>29/04/13</t>
        </r>
      </text>
    </comment>
    <comment ref="R9" authorId="1">
      <text>
        <r>
          <rPr>
            <b/>
            <sz val="9"/>
            <color indexed="81"/>
            <rFont val="Tahoma"/>
            <family val="2"/>
          </rPr>
          <t>30/05/2013</t>
        </r>
      </text>
    </comment>
    <comment ref="T9" authorId="2">
      <text>
        <r>
          <rPr>
            <b/>
            <sz val="9"/>
            <color indexed="81"/>
            <rFont val="Tahoma"/>
            <family val="2"/>
          </rPr>
          <t>gteadmin:</t>
        </r>
        <r>
          <rPr>
            <sz val="9"/>
            <color indexed="81"/>
            <rFont val="Tahoma"/>
            <family val="2"/>
          </rPr>
          <t xml:space="preserve">
17-JUNIO-13 Y 18-JUNIO-13</t>
        </r>
      </text>
    </comment>
    <comment ref="V9" authorId="2">
      <text>
        <r>
          <rPr>
            <b/>
            <sz val="9"/>
            <color indexed="81"/>
            <rFont val="Tahoma"/>
            <family val="2"/>
          </rPr>
          <t>gteadmin:</t>
        </r>
        <r>
          <rPr>
            <sz val="9"/>
            <color indexed="81"/>
            <rFont val="Tahoma"/>
            <family val="2"/>
          </rPr>
          <t xml:space="preserve">
5-AGOST-13</t>
        </r>
      </text>
    </comment>
    <comment ref="X9" authorId="2">
      <text>
        <r>
          <rPr>
            <b/>
            <sz val="9"/>
            <color indexed="81"/>
            <rFont val="Tahoma"/>
            <family val="2"/>
          </rPr>
          <t>gteadmin:</t>
        </r>
        <r>
          <rPr>
            <sz val="9"/>
            <color indexed="81"/>
            <rFont val="Tahoma"/>
            <family val="2"/>
          </rPr>
          <t xml:space="preserve">
12 Y 14-AGOSTO-13</t>
        </r>
      </text>
    </comment>
    <comment ref="Z9" authorId="2">
      <text>
        <r>
          <rPr>
            <b/>
            <sz val="9"/>
            <color indexed="81"/>
            <rFont val="Tahoma"/>
            <family val="2"/>
          </rPr>
          <t>11-SEP-13</t>
        </r>
        <r>
          <rPr>
            <sz val="9"/>
            <color indexed="81"/>
            <rFont val="Tahoma"/>
            <family val="2"/>
          </rPr>
          <t xml:space="preserve">
</t>
        </r>
      </text>
    </comment>
    <comment ref="AB9" authorId="3">
      <text>
        <r>
          <rPr>
            <b/>
            <sz val="9"/>
            <color indexed="81"/>
            <rFont val="Tahoma"/>
            <family val="2"/>
          </rPr>
          <t>GteAdmin:</t>
        </r>
        <r>
          <rPr>
            <sz val="9"/>
            <color indexed="81"/>
            <rFont val="Tahoma"/>
            <family val="2"/>
          </rPr>
          <t xml:space="preserve">
6/12/13</t>
        </r>
      </text>
    </comment>
    <comment ref="AD9" authorId="3">
      <text>
        <r>
          <rPr>
            <b/>
            <sz val="9"/>
            <color indexed="81"/>
            <rFont val="Tahoma"/>
            <family val="2"/>
          </rPr>
          <t>GteAdmin:</t>
        </r>
        <r>
          <rPr>
            <sz val="9"/>
            <color indexed="81"/>
            <rFont val="Tahoma"/>
            <family val="2"/>
          </rPr>
          <t xml:space="preserve">
6,465.- 16/12/13 3,300 de nov. Y 3,300 de dic y 165 de int. De jul</t>
        </r>
      </text>
    </comment>
    <comment ref="AF9" authorId="3">
      <text>
        <r>
          <rPr>
            <b/>
            <sz val="9"/>
            <color indexed="81"/>
            <rFont val="Tahoma"/>
            <family val="2"/>
          </rPr>
          <t>GteAdmin:</t>
        </r>
        <r>
          <rPr>
            <sz val="9"/>
            <color indexed="81"/>
            <rFont val="Tahoma"/>
            <family val="2"/>
          </rPr>
          <t xml:space="preserve">
6,465.- 16/12/13 y 1,650 el 17/12/13,  3,300 de nov. Y 3,300 de dic y 165 de int. De jul y 1350 de cargos fijos</t>
        </r>
      </text>
    </comment>
    <comment ref="AH9" authorId="1">
      <text>
        <r>
          <rPr>
            <b/>
            <sz val="9"/>
            <color indexed="81"/>
            <rFont val="Tahoma"/>
            <family val="2"/>
          </rPr>
          <t>contabilidad:</t>
        </r>
        <r>
          <rPr>
            <sz val="9"/>
            <color indexed="81"/>
            <rFont val="Tahoma"/>
            <family val="2"/>
          </rPr>
          <t xml:space="preserve">
13-ENE-2014   $1650
14-ENE-2014   $1650</t>
        </r>
      </text>
    </comment>
    <comment ref="AJ9" authorId="1">
      <text>
        <r>
          <rPr>
            <b/>
            <sz val="9"/>
            <color indexed="81"/>
            <rFont val="Tahoma"/>
            <family val="2"/>
          </rPr>
          <t>contabilidad:</t>
        </r>
        <r>
          <rPr>
            <sz val="9"/>
            <color indexed="81"/>
            <rFont val="Tahoma"/>
            <family val="2"/>
          </rPr>
          <t xml:space="preserve">
$1,650  18-FEB-14
$1,650  24-FEB-14</t>
        </r>
      </text>
    </comment>
    <comment ref="AL9" authorId="1">
      <text>
        <r>
          <rPr>
            <b/>
            <sz val="9"/>
            <color indexed="81"/>
            <rFont val="Tahoma"/>
            <family val="2"/>
          </rPr>
          <t>contabilidad:</t>
        </r>
        <r>
          <rPr>
            <sz val="9"/>
            <color indexed="81"/>
            <rFont val="Tahoma"/>
            <family val="2"/>
          </rPr>
          <t xml:space="preserve">
21-MZO-14  $1,650
21-MZO-14  $1,650</t>
        </r>
      </text>
    </comment>
    <comment ref="AN9" authorId="1">
      <text>
        <r>
          <rPr>
            <b/>
            <sz val="9"/>
            <color indexed="81"/>
            <rFont val="Tahoma"/>
            <family val="2"/>
          </rPr>
          <t>contabilidad:</t>
        </r>
        <r>
          <rPr>
            <sz val="9"/>
            <color indexed="81"/>
            <rFont val="Tahoma"/>
            <family val="2"/>
          </rPr>
          <t xml:space="preserve">
30-ABRIL-2014</t>
        </r>
      </text>
    </comment>
    <comment ref="D10" authorId="1">
      <text>
        <r>
          <rPr>
            <sz val="10"/>
            <color indexed="81"/>
            <rFont val="Tahoma"/>
            <family val="2"/>
          </rPr>
          <t>31/08/12</t>
        </r>
      </text>
    </comment>
    <comment ref="F10" authorId="1">
      <text>
        <r>
          <rPr>
            <b/>
            <sz val="10"/>
            <color indexed="81"/>
            <rFont val="Tahoma"/>
            <family val="2"/>
          </rPr>
          <t>05/11/12</t>
        </r>
        <r>
          <rPr>
            <sz val="10"/>
            <color indexed="81"/>
            <rFont val="Tahoma"/>
            <family val="2"/>
          </rPr>
          <t xml:space="preserve">
</t>
        </r>
      </text>
    </comment>
    <comment ref="H10" authorId="1">
      <text>
        <r>
          <rPr>
            <b/>
            <sz val="10"/>
            <color indexed="81"/>
            <rFont val="Tahoma"/>
            <family val="2"/>
          </rPr>
          <t>06/12/12</t>
        </r>
      </text>
    </comment>
    <comment ref="J10" authorId="1">
      <text>
        <r>
          <rPr>
            <b/>
            <sz val="8"/>
            <color indexed="81"/>
            <rFont val="Tahoma"/>
            <family val="2"/>
          </rPr>
          <t>04/01/12</t>
        </r>
      </text>
    </comment>
    <comment ref="L10" authorId="1">
      <text>
        <r>
          <rPr>
            <b/>
            <sz val="9"/>
            <color indexed="81"/>
            <rFont val="Tahoma"/>
            <family val="2"/>
          </rPr>
          <t>08/02/13</t>
        </r>
        <r>
          <rPr>
            <sz val="9"/>
            <color indexed="81"/>
            <rFont val="Tahoma"/>
            <family val="2"/>
          </rPr>
          <t xml:space="preserve">
</t>
        </r>
      </text>
    </comment>
    <comment ref="N10" authorId="1">
      <text>
        <r>
          <rPr>
            <b/>
            <sz val="9"/>
            <color indexed="81"/>
            <rFont val="Tahoma"/>
            <family val="2"/>
          </rPr>
          <t>contabilidad:</t>
        </r>
        <r>
          <rPr>
            <sz val="9"/>
            <color indexed="81"/>
            <rFont val="Tahoma"/>
            <family val="2"/>
          </rPr>
          <t xml:space="preserve">
</t>
        </r>
        <r>
          <rPr>
            <sz val="10"/>
            <color indexed="81"/>
            <rFont val="Tahoma"/>
            <family val="2"/>
          </rPr>
          <t>06-MZO-13</t>
        </r>
      </text>
    </comment>
    <comment ref="P10" authorId="1">
      <text>
        <r>
          <rPr>
            <b/>
            <sz val="9"/>
            <color indexed="81"/>
            <rFont val="Tahoma"/>
            <family val="2"/>
          </rPr>
          <t>contabilidad:</t>
        </r>
        <r>
          <rPr>
            <sz val="9"/>
            <color indexed="81"/>
            <rFont val="Tahoma"/>
            <family val="2"/>
          </rPr>
          <t xml:space="preserve">
</t>
        </r>
        <r>
          <rPr>
            <sz val="10"/>
            <color indexed="81"/>
            <rFont val="Tahoma"/>
            <family val="2"/>
          </rPr>
          <t xml:space="preserve">SOLICITO POR CORREO
</t>
        </r>
      </text>
    </comment>
    <comment ref="R10" authorId="1">
      <text>
        <r>
          <rPr>
            <b/>
            <sz val="9"/>
            <color indexed="81"/>
            <rFont val="Tahoma"/>
            <family val="2"/>
          </rPr>
          <t>contabilidad:</t>
        </r>
        <r>
          <rPr>
            <sz val="9"/>
            <color indexed="81"/>
            <rFont val="Tahoma"/>
            <family val="2"/>
          </rPr>
          <t xml:space="preserve">
</t>
        </r>
        <r>
          <rPr>
            <sz val="10"/>
            <color indexed="81"/>
            <rFont val="Tahoma"/>
            <family val="2"/>
          </rPr>
          <t>03-MAYO-13</t>
        </r>
      </text>
    </comment>
    <comment ref="T10" authorId="1">
      <text>
        <r>
          <rPr>
            <b/>
            <sz val="9"/>
            <color indexed="81"/>
            <rFont val="Tahoma"/>
            <family val="2"/>
          </rPr>
          <t>contabilidad:</t>
        </r>
        <r>
          <rPr>
            <sz val="9"/>
            <color indexed="81"/>
            <rFont val="Tahoma"/>
            <family val="2"/>
          </rPr>
          <t xml:space="preserve">
</t>
        </r>
        <r>
          <rPr>
            <sz val="10"/>
            <color indexed="81"/>
            <rFont val="Tahoma"/>
            <family val="2"/>
          </rPr>
          <t>11-JUNIO-13</t>
        </r>
      </text>
    </comment>
    <comment ref="V10" authorId="1">
      <text>
        <r>
          <rPr>
            <b/>
            <sz val="9"/>
            <color indexed="81"/>
            <rFont val="Tahoma"/>
            <family val="2"/>
          </rPr>
          <t>contabilidad:</t>
        </r>
        <r>
          <rPr>
            <sz val="9"/>
            <color indexed="81"/>
            <rFont val="Tahoma"/>
            <family val="2"/>
          </rPr>
          <t xml:space="preserve">
</t>
        </r>
        <r>
          <rPr>
            <sz val="10"/>
            <color indexed="81"/>
            <rFont val="Tahoma"/>
            <family val="2"/>
          </rPr>
          <t>04-JULIO-13</t>
        </r>
      </text>
    </comment>
    <comment ref="X10" authorId="1">
      <text>
        <r>
          <rPr>
            <b/>
            <sz val="9"/>
            <color indexed="81"/>
            <rFont val="Tahoma"/>
            <family val="2"/>
          </rPr>
          <t>contabilidad:</t>
        </r>
        <r>
          <rPr>
            <sz val="9"/>
            <color indexed="81"/>
            <rFont val="Tahoma"/>
            <family val="2"/>
          </rPr>
          <t xml:space="preserve">
</t>
        </r>
        <r>
          <rPr>
            <sz val="10"/>
            <color indexed="81"/>
            <rFont val="Tahoma"/>
            <family val="2"/>
          </rPr>
          <t>5-AGO-13</t>
        </r>
      </text>
    </comment>
    <comment ref="Z10" authorId="1">
      <text>
        <r>
          <rPr>
            <b/>
            <sz val="9"/>
            <color indexed="81"/>
            <rFont val="Tahoma"/>
            <family val="2"/>
          </rPr>
          <t>contabilidad:</t>
        </r>
        <r>
          <rPr>
            <sz val="9"/>
            <color indexed="81"/>
            <rFont val="Tahoma"/>
            <family val="2"/>
          </rPr>
          <t xml:space="preserve">
</t>
        </r>
        <r>
          <rPr>
            <sz val="10"/>
            <color indexed="81"/>
            <rFont val="Tahoma"/>
            <family val="2"/>
          </rPr>
          <t>04-SEP-13</t>
        </r>
      </text>
    </comment>
    <comment ref="AB10"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10" authorId="1">
      <text>
        <r>
          <rPr>
            <b/>
            <sz val="9"/>
            <color indexed="81"/>
            <rFont val="Tahoma"/>
            <family val="2"/>
          </rPr>
          <t>contabilidad:</t>
        </r>
        <r>
          <rPr>
            <sz val="9"/>
            <color indexed="81"/>
            <rFont val="Tahoma"/>
            <family val="2"/>
          </rPr>
          <t xml:space="preserve">
5-NOV-13</t>
        </r>
      </text>
    </comment>
    <comment ref="AF10" authorId="1">
      <text>
        <r>
          <rPr>
            <b/>
            <sz val="9"/>
            <color indexed="81"/>
            <rFont val="Tahoma"/>
            <family val="2"/>
          </rPr>
          <t>contabilidad:</t>
        </r>
        <r>
          <rPr>
            <sz val="9"/>
            <color indexed="81"/>
            <rFont val="Tahoma"/>
            <family val="2"/>
          </rPr>
          <t xml:space="preserve">
4-DIC-13</t>
        </r>
      </text>
    </comment>
    <comment ref="AH10" authorId="1">
      <text>
        <r>
          <rPr>
            <b/>
            <sz val="9"/>
            <color indexed="81"/>
            <rFont val="Tahoma"/>
            <family val="2"/>
          </rPr>
          <t>contabilidad:</t>
        </r>
        <r>
          <rPr>
            <sz val="9"/>
            <color indexed="81"/>
            <rFont val="Tahoma"/>
            <family val="2"/>
          </rPr>
          <t xml:space="preserve">
03-ENE-14
APARECE EN EDO CTA. HASTA 06-ENE-14</t>
        </r>
      </text>
    </comment>
    <comment ref="AJ10" authorId="1">
      <text>
        <r>
          <rPr>
            <b/>
            <sz val="9"/>
            <color indexed="81"/>
            <rFont val="Tahoma"/>
            <family val="2"/>
          </rPr>
          <t>contabilidad:</t>
        </r>
        <r>
          <rPr>
            <sz val="9"/>
            <color indexed="81"/>
            <rFont val="Tahoma"/>
            <family val="2"/>
          </rPr>
          <t xml:space="preserve">
03-FEB-14</t>
        </r>
      </text>
    </comment>
    <comment ref="AL10" authorId="1">
      <text>
        <r>
          <rPr>
            <b/>
            <sz val="9"/>
            <color indexed="81"/>
            <rFont val="Tahoma"/>
            <family val="2"/>
          </rPr>
          <t>contabilidad:</t>
        </r>
        <r>
          <rPr>
            <sz val="9"/>
            <color indexed="81"/>
            <rFont val="Tahoma"/>
            <family val="2"/>
          </rPr>
          <t xml:space="preserve">
04-mzo-2014</t>
        </r>
      </text>
    </comment>
    <comment ref="AN10" authorId="1">
      <text>
        <r>
          <rPr>
            <b/>
            <sz val="9"/>
            <color indexed="81"/>
            <rFont val="Tahoma"/>
            <family val="2"/>
          </rPr>
          <t>contabilidad:</t>
        </r>
        <r>
          <rPr>
            <sz val="9"/>
            <color indexed="81"/>
            <rFont val="Tahoma"/>
            <family val="2"/>
          </rPr>
          <t xml:space="preserve">
02-ABRIL-2014</t>
        </r>
      </text>
    </comment>
    <comment ref="D11" authorId="1">
      <text>
        <r>
          <rPr>
            <b/>
            <sz val="8"/>
            <color indexed="81"/>
            <rFont val="Tahoma"/>
            <family val="2"/>
          </rPr>
          <t>21/09/12</t>
        </r>
        <r>
          <rPr>
            <sz val="8"/>
            <color indexed="81"/>
            <rFont val="Tahoma"/>
            <family val="2"/>
          </rPr>
          <t xml:space="preserve">
</t>
        </r>
      </text>
    </comment>
    <comment ref="F11" authorId="1">
      <text>
        <r>
          <rPr>
            <b/>
            <sz val="8"/>
            <color indexed="81"/>
            <rFont val="Tahoma"/>
            <family val="2"/>
          </rPr>
          <t>05/11/12</t>
        </r>
      </text>
    </comment>
    <comment ref="H11" authorId="1">
      <text>
        <r>
          <rPr>
            <b/>
            <sz val="8"/>
            <color indexed="81"/>
            <rFont val="Tahoma"/>
            <family val="2"/>
          </rPr>
          <t>05/12/12</t>
        </r>
        <r>
          <rPr>
            <sz val="8"/>
            <color indexed="81"/>
            <rFont val="Tahoma"/>
            <family val="2"/>
          </rPr>
          <t xml:space="preserve">
</t>
        </r>
      </text>
    </comment>
    <comment ref="J11" authorId="1">
      <text>
        <r>
          <rPr>
            <b/>
            <sz val="8"/>
            <color indexed="81"/>
            <rFont val="Tahoma"/>
            <family val="2"/>
          </rPr>
          <t>04/01/13</t>
        </r>
      </text>
    </comment>
    <comment ref="L11" authorId="1">
      <text>
        <r>
          <rPr>
            <b/>
            <sz val="8"/>
            <color indexed="81"/>
            <rFont val="Tahoma"/>
            <family val="2"/>
          </rPr>
          <t>01/02/13</t>
        </r>
        <r>
          <rPr>
            <sz val="8"/>
            <color indexed="81"/>
            <rFont val="Tahoma"/>
            <family val="2"/>
          </rPr>
          <t xml:space="preserve">
</t>
        </r>
      </text>
    </comment>
    <comment ref="N11" authorId="1">
      <text>
        <r>
          <rPr>
            <b/>
            <sz val="8"/>
            <color indexed="81"/>
            <rFont val="Tahoma"/>
            <family val="2"/>
          </rPr>
          <t>05/03/13</t>
        </r>
        <r>
          <rPr>
            <sz val="8"/>
            <color indexed="81"/>
            <rFont val="Tahoma"/>
            <family val="2"/>
          </rPr>
          <t xml:space="preserve">
</t>
        </r>
      </text>
    </comment>
    <comment ref="P11" authorId="1">
      <text>
        <r>
          <rPr>
            <b/>
            <sz val="9"/>
            <color indexed="81"/>
            <rFont val="Tahoma"/>
            <family val="2"/>
          </rPr>
          <t>05/04/13</t>
        </r>
        <r>
          <rPr>
            <sz val="9"/>
            <color indexed="81"/>
            <rFont val="Tahoma"/>
            <family val="2"/>
          </rPr>
          <t xml:space="preserve">
</t>
        </r>
      </text>
    </comment>
    <comment ref="R11" authorId="1">
      <text>
        <r>
          <rPr>
            <b/>
            <sz val="9"/>
            <color indexed="81"/>
            <rFont val="Tahoma"/>
            <family val="2"/>
          </rPr>
          <t>03/05/13</t>
        </r>
        <r>
          <rPr>
            <sz val="9"/>
            <color indexed="81"/>
            <rFont val="Tahoma"/>
            <family val="2"/>
          </rPr>
          <t xml:space="preserve">
</t>
        </r>
      </text>
    </comment>
    <comment ref="T11" authorId="1">
      <text>
        <r>
          <rPr>
            <b/>
            <sz val="9"/>
            <color indexed="81"/>
            <rFont val="Tahoma"/>
            <family val="2"/>
          </rPr>
          <t>contabilidad:</t>
        </r>
        <r>
          <rPr>
            <sz val="9"/>
            <color indexed="81"/>
            <rFont val="Tahoma"/>
            <family val="2"/>
          </rPr>
          <t xml:space="preserve">
</t>
        </r>
        <r>
          <rPr>
            <sz val="10"/>
            <color indexed="81"/>
            <rFont val="Tahoma"/>
            <family val="2"/>
          </rPr>
          <t>5-JUNIO-13</t>
        </r>
      </text>
    </comment>
    <comment ref="V11"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1" authorId="1">
      <text>
        <r>
          <rPr>
            <b/>
            <sz val="9"/>
            <color indexed="81"/>
            <rFont val="Tahoma"/>
            <family val="2"/>
          </rPr>
          <t>contabilidad:</t>
        </r>
        <r>
          <rPr>
            <sz val="9"/>
            <color indexed="81"/>
            <rFont val="Tahoma"/>
            <family val="2"/>
          </rPr>
          <t xml:space="preserve">
</t>
        </r>
        <r>
          <rPr>
            <sz val="10"/>
            <color indexed="81"/>
            <rFont val="Tahoma"/>
            <family val="2"/>
          </rPr>
          <t>6-AGOS-13</t>
        </r>
      </text>
    </comment>
    <comment ref="Z11" authorId="1">
      <text>
        <r>
          <rPr>
            <b/>
            <sz val="9"/>
            <color indexed="81"/>
            <rFont val="Tahoma"/>
            <family val="2"/>
          </rPr>
          <t>contabilidad:</t>
        </r>
        <r>
          <rPr>
            <sz val="9"/>
            <color indexed="81"/>
            <rFont val="Tahoma"/>
            <family val="2"/>
          </rPr>
          <t xml:space="preserve">
</t>
        </r>
        <r>
          <rPr>
            <sz val="10"/>
            <color indexed="81"/>
            <rFont val="Tahoma"/>
            <family val="2"/>
          </rPr>
          <t xml:space="preserve">5-SEP-13
</t>
        </r>
      </text>
    </comment>
    <comment ref="AB11" authorId="1">
      <text>
        <r>
          <rPr>
            <b/>
            <sz val="9"/>
            <color indexed="81"/>
            <rFont val="Tahoma"/>
            <family val="2"/>
          </rPr>
          <t>contabilidad:</t>
        </r>
        <r>
          <rPr>
            <sz val="9"/>
            <color indexed="81"/>
            <rFont val="Tahoma"/>
            <family val="2"/>
          </rPr>
          <t xml:space="preserve">
</t>
        </r>
        <r>
          <rPr>
            <sz val="10"/>
            <color indexed="81"/>
            <rFont val="Tahoma"/>
            <family val="2"/>
          </rPr>
          <t>4</t>
        </r>
        <r>
          <rPr>
            <sz val="9"/>
            <color indexed="81"/>
            <rFont val="Tahoma"/>
            <family val="2"/>
          </rPr>
          <t>-OCT</t>
        </r>
        <r>
          <rPr>
            <sz val="10"/>
            <color indexed="81"/>
            <rFont val="Tahoma"/>
            <family val="2"/>
          </rPr>
          <t xml:space="preserve">-13
</t>
        </r>
      </text>
    </comment>
    <comment ref="AD11" authorId="1">
      <text>
        <r>
          <rPr>
            <b/>
            <sz val="9"/>
            <color indexed="81"/>
            <rFont val="Tahoma"/>
            <family val="2"/>
          </rPr>
          <t>contabilidad:</t>
        </r>
        <r>
          <rPr>
            <sz val="9"/>
            <color indexed="81"/>
            <rFont val="Tahoma"/>
            <family val="2"/>
          </rPr>
          <t xml:space="preserve">
5</t>
        </r>
        <r>
          <rPr>
            <sz val="10"/>
            <color indexed="81"/>
            <rFont val="Tahoma"/>
            <family val="2"/>
          </rPr>
          <t>-NOV-13</t>
        </r>
      </text>
    </comment>
    <comment ref="AF11" authorId="1">
      <text>
        <r>
          <rPr>
            <b/>
            <sz val="9"/>
            <color indexed="81"/>
            <rFont val="Tahoma"/>
            <family val="2"/>
          </rPr>
          <t>contabilidad:</t>
        </r>
        <r>
          <rPr>
            <sz val="9"/>
            <color indexed="81"/>
            <rFont val="Tahoma"/>
            <family val="2"/>
          </rPr>
          <t xml:space="preserve">
5-DIC-13</t>
        </r>
      </text>
    </comment>
    <comment ref="AH11" authorId="1">
      <text>
        <r>
          <rPr>
            <b/>
            <sz val="9"/>
            <color indexed="81"/>
            <rFont val="Tahoma"/>
            <family val="2"/>
          </rPr>
          <t>contabilidad:</t>
        </r>
        <r>
          <rPr>
            <sz val="9"/>
            <color indexed="81"/>
            <rFont val="Tahoma"/>
            <family val="2"/>
          </rPr>
          <t xml:space="preserve">
03-ENE-13</t>
        </r>
      </text>
    </comment>
    <comment ref="AJ11" authorId="1">
      <text>
        <r>
          <rPr>
            <b/>
            <sz val="9"/>
            <color indexed="81"/>
            <rFont val="Tahoma"/>
            <family val="2"/>
          </rPr>
          <t>contabilidad:</t>
        </r>
        <r>
          <rPr>
            <sz val="9"/>
            <color indexed="81"/>
            <rFont val="Tahoma"/>
            <family val="2"/>
          </rPr>
          <t xml:space="preserve">
20-FEB-14</t>
        </r>
      </text>
    </comment>
    <comment ref="AL11" authorId="1">
      <text>
        <r>
          <rPr>
            <b/>
            <sz val="9"/>
            <color indexed="81"/>
            <rFont val="Tahoma"/>
            <family val="2"/>
          </rPr>
          <t>contabilidad:</t>
        </r>
        <r>
          <rPr>
            <sz val="9"/>
            <color indexed="81"/>
            <rFont val="Tahoma"/>
            <family val="2"/>
          </rPr>
          <t xml:space="preserve">
05-MZO-2014</t>
        </r>
      </text>
    </comment>
    <comment ref="AN11" authorId="1">
      <text>
        <r>
          <rPr>
            <b/>
            <sz val="9"/>
            <color indexed="81"/>
            <rFont val="Tahoma"/>
            <family val="2"/>
          </rPr>
          <t>contabilidad:</t>
        </r>
        <r>
          <rPr>
            <sz val="9"/>
            <color indexed="81"/>
            <rFont val="Tahoma"/>
            <family val="2"/>
          </rPr>
          <t xml:space="preserve">
04-ABRIL-2014</t>
        </r>
      </text>
    </comment>
    <comment ref="D12" authorId="1">
      <text>
        <r>
          <rPr>
            <sz val="8"/>
            <color indexed="81"/>
            <rFont val="Tahoma"/>
            <family val="2"/>
          </rPr>
          <t xml:space="preserve">TRANSFER 06/09/12
</t>
        </r>
      </text>
    </comment>
    <comment ref="F12" authorId="1">
      <text>
        <r>
          <rPr>
            <b/>
            <sz val="8"/>
            <color indexed="81"/>
            <rFont val="Tahoma"/>
            <family val="2"/>
          </rPr>
          <t>05/11/12</t>
        </r>
        <r>
          <rPr>
            <sz val="8"/>
            <color indexed="81"/>
            <rFont val="Tahoma"/>
            <family val="2"/>
          </rPr>
          <t xml:space="preserve">
</t>
        </r>
      </text>
    </comment>
    <comment ref="H12" authorId="1">
      <text>
        <r>
          <rPr>
            <b/>
            <sz val="8"/>
            <color indexed="81"/>
            <rFont val="Tahoma"/>
            <family val="2"/>
          </rPr>
          <t>05/12/12</t>
        </r>
        <r>
          <rPr>
            <sz val="8"/>
            <color indexed="81"/>
            <rFont val="Tahoma"/>
            <family val="2"/>
          </rPr>
          <t xml:space="preserve">
</t>
        </r>
      </text>
    </comment>
    <comment ref="J12" authorId="1">
      <text>
        <r>
          <rPr>
            <b/>
            <sz val="8"/>
            <color indexed="81"/>
            <rFont val="Tahoma"/>
            <family val="2"/>
          </rPr>
          <t>02/01/13</t>
        </r>
        <r>
          <rPr>
            <sz val="8"/>
            <color indexed="81"/>
            <rFont val="Tahoma"/>
            <family val="2"/>
          </rPr>
          <t xml:space="preserve">
</t>
        </r>
      </text>
    </comment>
    <comment ref="L12" authorId="1">
      <text>
        <r>
          <rPr>
            <b/>
            <sz val="9"/>
            <color indexed="81"/>
            <rFont val="Tahoma"/>
            <family val="2"/>
          </rPr>
          <t>01/02/13:</t>
        </r>
        <r>
          <rPr>
            <sz val="9"/>
            <color indexed="81"/>
            <rFont val="Tahoma"/>
            <family val="2"/>
          </rPr>
          <t xml:space="preserve">
</t>
        </r>
      </text>
    </comment>
    <comment ref="N12" authorId="1">
      <text>
        <r>
          <rPr>
            <b/>
            <sz val="8"/>
            <color indexed="81"/>
            <rFont val="Tahoma"/>
            <family val="2"/>
          </rPr>
          <t>02/03/13</t>
        </r>
        <r>
          <rPr>
            <sz val="8"/>
            <color indexed="81"/>
            <rFont val="Tahoma"/>
            <family val="2"/>
          </rPr>
          <t xml:space="preserve">
</t>
        </r>
      </text>
    </comment>
    <comment ref="P12" authorId="1">
      <text>
        <r>
          <rPr>
            <b/>
            <sz val="9"/>
            <color indexed="81"/>
            <rFont val="Tahoma"/>
            <family val="2"/>
          </rPr>
          <t>04/04/13</t>
        </r>
        <r>
          <rPr>
            <sz val="9"/>
            <color indexed="81"/>
            <rFont val="Tahoma"/>
            <family val="2"/>
          </rPr>
          <t xml:space="preserve">
</t>
        </r>
      </text>
    </comment>
    <comment ref="R12" authorId="1">
      <text>
        <r>
          <rPr>
            <b/>
            <sz val="9"/>
            <color indexed="81"/>
            <rFont val="Tahoma"/>
            <family val="2"/>
          </rPr>
          <t>03/05/13</t>
        </r>
      </text>
    </comment>
    <comment ref="T12" authorId="2">
      <text>
        <r>
          <rPr>
            <b/>
            <sz val="9"/>
            <color indexed="81"/>
            <rFont val="Tahoma"/>
            <family val="2"/>
          </rPr>
          <t>gteadmin:</t>
        </r>
        <r>
          <rPr>
            <sz val="9"/>
            <color indexed="81"/>
            <rFont val="Tahoma"/>
            <family val="2"/>
          </rPr>
          <t xml:space="preserve">
</t>
        </r>
        <r>
          <rPr>
            <sz val="10"/>
            <color indexed="81"/>
            <rFont val="Tahoma"/>
            <family val="2"/>
          </rPr>
          <t>05-JUNIO-13</t>
        </r>
      </text>
    </comment>
    <comment ref="V12" authorId="1">
      <text>
        <r>
          <rPr>
            <b/>
            <sz val="9"/>
            <color indexed="81"/>
            <rFont val="Tahoma"/>
            <family val="2"/>
          </rPr>
          <t xml:space="preserve">04/07/13
</t>
        </r>
      </text>
    </comment>
    <comment ref="X12" authorId="2">
      <text>
        <r>
          <rPr>
            <b/>
            <sz val="9"/>
            <color indexed="81"/>
            <rFont val="Tahoma"/>
            <family val="2"/>
          </rPr>
          <t>5-AGOS-13</t>
        </r>
        <r>
          <rPr>
            <sz val="9"/>
            <color indexed="81"/>
            <rFont val="Tahoma"/>
            <family val="2"/>
          </rPr>
          <t xml:space="preserve">
</t>
        </r>
      </text>
    </comment>
    <comment ref="Z12" authorId="1">
      <text>
        <r>
          <rPr>
            <b/>
            <sz val="9"/>
            <color indexed="81"/>
            <rFont val="Tahoma"/>
            <family val="2"/>
          </rPr>
          <t>contabilidad:</t>
        </r>
        <r>
          <rPr>
            <sz val="9"/>
            <color indexed="81"/>
            <rFont val="Tahoma"/>
            <family val="2"/>
          </rPr>
          <t xml:space="preserve">
</t>
        </r>
        <r>
          <rPr>
            <sz val="10"/>
            <color indexed="81"/>
            <rFont val="Tahoma"/>
            <family val="2"/>
          </rPr>
          <t xml:space="preserve">11-SEP-13
</t>
        </r>
      </text>
    </comment>
    <comment ref="AB12" authorId="1">
      <text>
        <r>
          <rPr>
            <b/>
            <sz val="9"/>
            <color indexed="81"/>
            <rFont val="Tahoma"/>
            <family val="2"/>
          </rPr>
          <t>contabilidad:</t>
        </r>
        <r>
          <rPr>
            <sz val="9"/>
            <color indexed="81"/>
            <rFont val="Tahoma"/>
            <family val="2"/>
          </rPr>
          <t xml:space="preserve">
</t>
        </r>
        <r>
          <rPr>
            <sz val="10"/>
            <color indexed="81"/>
            <rFont val="Tahoma"/>
            <family val="2"/>
          </rPr>
          <t>3-OCT-13</t>
        </r>
      </text>
    </comment>
    <comment ref="AD12" authorId="2">
      <text>
        <r>
          <rPr>
            <sz val="10"/>
            <color indexed="81"/>
            <rFont val="Tahoma"/>
            <family val="2"/>
          </rPr>
          <t>5-NOV-13</t>
        </r>
        <r>
          <rPr>
            <sz val="9"/>
            <color indexed="81"/>
            <rFont val="Tahoma"/>
            <family val="2"/>
          </rPr>
          <t xml:space="preserve">
</t>
        </r>
      </text>
    </comment>
    <comment ref="AF12" authorId="1">
      <text>
        <r>
          <rPr>
            <b/>
            <sz val="9"/>
            <color indexed="81"/>
            <rFont val="Tahoma"/>
            <family val="2"/>
          </rPr>
          <t>contabilidad:</t>
        </r>
        <r>
          <rPr>
            <sz val="9"/>
            <color indexed="81"/>
            <rFont val="Tahoma"/>
            <family val="2"/>
          </rPr>
          <t xml:space="preserve">
05-DIC-13</t>
        </r>
      </text>
    </comment>
    <comment ref="AH12" authorId="1">
      <text>
        <r>
          <rPr>
            <b/>
            <sz val="9"/>
            <color indexed="81"/>
            <rFont val="Tahoma"/>
            <family val="2"/>
          </rPr>
          <t>contabilidad:</t>
        </r>
        <r>
          <rPr>
            <sz val="9"/>
            <color indexed="81"/>
            <rFont val="Tahoma"/>
            <family val="2"/>
          </rPr>
          <t xml:space="preserve">
16-ENE-2014</t>
        </r>
      </text>
    </comment>
    <comment ref="AJ12" authorId="1">
      <text>
        <r>
          <rPr>
            <b/>
            <sz val="9"/>
            <color indexed="81"/>
            <rFont val="Tahoma"/>
            <family val="2"/>
          </rPr>
          <t>contabilidad:</t>
        </r>
        <r>
          <rPr>
            <sz val="9"/>
            <color indexed="81"/>
            <rFont val="Tahoma"/>
            <family val="2"/>
          </rPr>
          <t xml:space="preserve">
31-ene-14
$3300 - 198 dcto. Pronto pago = 3102</t>
        </r>
      </text>
    </comment>
    <comment ref="AL12" authorId="1">
      <text>
        <r>
          <rPr>
            <b/>
            <sz val="9"/>
            <color indexed="81"/>
            <rFont val="Tahoma"/>
            <family val="2"/>
          </rPr>
          <t>contabilidad:</t>
        </r>
        <r>
          <rPr>
            <sz val="9"/>
            <color indexed="81"/>
            <rFont val="Tahoma"/>
            <family val="2"/>
          </rPr>
          <t xml:space="preserve">
31-ene-14
$3300 - 198 dcto. Pronto pago = 3102</t>
        </r>
      </text>
    </comment>
    <comment ref="AN12" authorId="1">
      <text>
        <r>
          <rPr>
            <b/>
            <sz val="9"/>
            <color indexed="81"/>
            <rFont val="Tahoma"/>
            <family val="2"/>
          </rPr>
          <t>contabilidad:</t>
        </r>
        <r>
          <rPr>
            <sz val="9"/>
            <color indexed="81"/>
            <rFont val="Tahoma"/>
            <family val="2"/>
          </rPr>
          <t xml:space="preserve">
28-FEB-2014</t>
        </r>
      </text>
    </comment>
    <comment ref="D13" authorId="1">
      <text>
        <r>
          <rPr>
            <b/>
            <sz val="8"/>
            <color indexed="81"/>
            <rFont val="Tahoma"/>
            <family val="2"/>
          </rPr>
          <t>18/09/12</t>
        </r>
        <r>
          <rPr>
            <sz val="8"/>
            <color indexed="81"/>
            <rFont val="Tahoma"/>
            <family val="2"/>
          </rPr>
          <t xml:space="preserve">
</t>
        </r>
      </text>
    </comment>
    <comment ref="F13" authorId="1">
      <text>
        <r>
          <rPr>
            <b/>
            <sz val="8"/>
            <color indexed="81"/>
            <rFont val="Tahoma"/>
            <family val="2"/>
          </rPr>
          <t>05/11/12</t>
        </r>
        <r>
          <rPr>
            <sz val="8"/>
            <color indexed="81"/>
            <rFont val="Tahoma"/>
            <family val="2"/>
          </rPr>
          <t xml:space="preserve">
</t>
        </r>
      </text>
    </comment>
    <comment ref="H13" authorId="1">
      <text>
        <r>
          <rPr>
            <b/>
            <sz val="8"/>
            <color indexed="81"/>
            <rFont val="Tahoma"/>
            <family val="2"/>
          </rPr>
          <t>03/12/12</t>
        </r>
        <r>
          <rPr>
            <sz val="8"/>
            <color indexed="81"/>
            <rFont val="Tahoma"/>
            <family val="2"/>
          </rPr>
          <t xml:space="preserve">
</t>
        </r>
      </text>
    </comment>
    <comment ref="J13" authorId="1">
      <text>
        <r>
          <rPr>
            <b/>
            <sz val="8"/>
            <color indexed="81"/>
            <rFont val="Tahoma"/>
            <family val="2"/>
          </rPr>
          <t>02/01/13</t>
        </r>
      </text>
    </comment>
    <comment ref="L13" authorId="1">
      <text>
        <r>
          <rPr>
            <b/>
            <sz val="9"/>
            <color indexed="81"/>
            <rFont val="Tahoma"/>
            <family val="2"/>
          </rPr>
          <t>05/02/13</t>
        </r>
        <r>
          <rPr>
            <sz val="9"/>
            <color indexed="81"/>
            <rFont val="Tahoma"/>
            <family val="2"/>
          </rPr>
          <t xml:space="preserve">
</t>
        </r>
      </text>
    </comment>
    <comment ref="N13" authorId="1">
      <text>
        <r>
          <rPr>
            <b/>
            <sz val="9"/>
            <color indexed="81"/>
            <rFont val="Tahoma"/>
            <family val="2"/>
          </rPr>
          <t>02/01/13</t>
        </r>
        <r>
          <rPr>
            <sz val="9"/>
            <color indexed="81"/>
            <rFont val="Tahoma"/>
            <family val="2"/>
          </rPr>
          <t xml:space="preserve">
</t>
        </r>
      </text>
    </comment>
    <comment ref="P13" authorId="1">
      <text>
        <r>
          <rPr>
            <b/>
            <sz val="9"/>
            <color indexed="81"/>
            <rFont val="Tahoma"/>
            <family val="2"/>
          </rPr>
          <t>contabilidad:</t>
        </r>
        <r>
          <rPr>
            <sz val="9"/>
            <color indexed="81"/>
            <rFont val="Tahoma"/>
            <family val="2"/>
          </rPr>
          <t xml:space="preserve">
02-ABRIL-13</t>
        </r>
      </text>
    </comment>
    <comment ref="R13" authorId="1">
      <text>
        <r>
          <rPr>
            <b/>
            <sz val="9"/>
            <color indexed="81"/>
            <rFont val="Tahoma"/>
            <family val="2"/>
          </rPr>
          <t>contabilidad:</t>
        </r>
        <r>
          <rPr>
            <sz val="9"/>
            <color indexed="81"/>
            <rFont val="Tahoma"/>
            <family val="2"/>
          </rPr>
          <t xml:space="preserve">
03-MAYO-13</t>
        </r>
      </text>
    </comment>
    <comment ref="T13" authorId="2">
      <text>
        <r>
          <rPr>
            <b/>
            <sz val="9"/>
            <color indexed="81"/>
            <rFont val="Tahoma"/>
            <family val="2"/>
          </rPr>
          <t>gteadmin:</t>
        </r>
        <r>
          <rPr>
            <sz val="9"/>
            <color indexed="81"/>
            <rFont val="Tahoma"/>
            <family val="2"/>
          </rPr>
          <t xml:space="preserve">
3-JUNO-13</t>
        </r>
      </text>
    </comment>
    <comment ref="V13" authorId="2">
      <text>
        <r>
          <rPr>
            <b/>
            <sz val="9"/>
            <color indexed="81"/>
            <rFont val="Tahoma"/>
            <family val="2"/>
          </rPr>
          <t>gteadmin:</t>
        </r>
        <r>
          <rPr>
            <sz val="9"/>
            <color indexed="81"/>
            <rFont val="Tahoma"/>
            <family val="2"/>
          </rPr>
          <t xml:space="preserve">
2-JULIO-13</t>
        </r>
      </text>
    </comment>
    <comment ref="X13" authorId="2">
      <text>
        <r>
          <rPr>
            <b/>
            <sz val="9"/>
            <color indexed="81"/>
            <rFont val="Tahoma"/>
            <family val="2"/>
          </rPr>
          <t>gteadmin:</t>
        </r>
        <r>
          <rPr>
            <sz val="9"/>
            <color indexed="81"/>
            <rFont val="Tahoma"/>
            <family val="2"/>
          </rPr>
          <t xml:space="preserve">
2-AGO-13</t>
        </r>
      </text>
    </comment>
    <comment ref="Z13" authorId="2">
      <text>
        <r>
          <rPr>
            <b/>
            <sz val="9"/>
            <color indexed="81"/>
            <rFont val="Tahoma"/>
            <family val="2"/>
          </rPr>
          <t>gteadmin:</t>
        </r>
        <r>
          <rPr>
            <sz val="9"/>
            <color indexed="81"/>
            <rFont val="Tahoma"/>
            <family val="2"/>
          </rPr>
          <t xml:space="preserve">
2-SEP-13</t>
        </r>
      </text>
    </comment>
    <comment ref="AB13"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AD13" authorId="1">
      <text>
        <r>
          <rPr>
            <b/>
            <sz val="9"/>
            <color indexed="81"/>
            <rFont val="Tahoma"/>
            <family val="2"/>
          </rPr>
          <t xml:space="preserve">contabilidad:
</t>
        </r>
        <r>
          <rPr>
            <sz val="9"/>
            <color indexed="81"/>
            <rFont val="Tahoma"/>
            <family val="2"/>
          </rPr>
          <t>04-NOV-13</t>
        </r>
      </text>
    </comment>
    <comment ref="AF13" authorId="1">
      <text>
        <r>
          <rPr>
            <b/>
            <sz val="9"/>
            <color indexed="81"/>
            <rFont val="Tahoma"/>
            <family val="2"/>
          </rPr>
          <t>contabilidad:</t>
        </r>
        <r>
          <rPr>
            <sz val="9"/>
            <color indexed="81"/>
            <rFont val="Tahoma"/>
            <family val="2"/>
          </rPr>
          <t xml:space="preserve">
05-DIC-13</t>
        </r>
      </text>
    </comment>
    <comment ref="AH13" authorId="1">
      <text>
        <r>
          <rPr>
            <b/>
            <sz val="9"/>
            <color indexed="81"/>
            <rFont val="Tahoma"/>
            <family val="2"/>
          </rPr>
          <t>contabilidad:</t>
        </r>
        <r>
          <rPr>
            <sz val="9"/>
            <color indexed="81"/>
            <rFont val="Tahoma"/>
            <family val="2"/>
          </rPr>
          <t xml:space="preserve">
03-ENE-2014</t>
        </r>
      </text>
    </comment>
    <comment ref="AJ13" authorId="1">
      <text>
        <r>
          <rPr>
            <b/>
            <sz val="9"/>
            <color indexed="81"/>
            <rFont val="Tahoma"/>
            <family val="2"/>
          </rPr>
          <t>contabilidad:</t>
        </r>
        <r>
          <rPr>
            <sz val="9"/>
            <color indexed="81"/>
            <rFont val="Tahoma"/>
            <family val="2"/>
          </rPr>
          <t xml:space="preserve">
05-feb-14</t>
        </r>
      </text>
    </comment>
    <comment ref="AL13" authorId="1">
      <text>
        <r>
          <rPr>
            <b/>
            <sz val="9"/>
            <color indexed="81"/>
            <rFont val="Tahoma"/>
            <family val="2"/>
          </rPr>
          <t>contabilidad:</t>
        </r>
        <r>
          <rPr>
            <sz val="9"/>
            <color indexed="81"/>
            <rFont val="Tahoma"/>
            <family val="2"/>
          </rPr>
          <t xml:space="preserve">
05-MZO-2014</t>
        </r>
      </text>
    </comment>
    <comment ref="AN13" authorId="1">
      <text>
        <r>
          <rPr>
            <b/>
            <sz val="9"/>
            <color indexed="81"/>
            <rFont val="Tahoma"/>
            <family val="2"/>
          </rPr>
          <t>contabilidad:</t>
        </r>
        <r>
          <rPr>
            <sz val="9"/>
            <color indexed="81"/>
            <rFont val="Tahoma"/>
            <family val="2"/>
          </rPr>
          <t xml:space="preserve">
03-ABRIL-2014</t>
        </r>
      </text>
    </comment>
    <comment ref="D14" authorId="1">
      <text>
        <r>
          <rPr>
            <b/>
            <sz val="8"/>
            <color indexed="81"/>
            <rFont val="Tahoma"/>
            <family val="2"/>
          </rPr>
          <t>17/10/12</t>
        </r>
        <r>
          <rPr>
            <sz val="8"/>
            <color indexed="81"/>
            <rFont val="Tahoma"/>
            <family val="2"/>
          </rPr>
          <t xml:space="preserve">
</t>
        </r>
      </text>
    </comment>
    <comment ref="F14" authorId="1">
      <text>
        <r>
          <rPr>
            <b/>
            <sz val="8"/>
            <color indexed="81"/>
            <rFont val="Tahoma"/>
            <family val="2"/>
          </rPr>
          <t>17/10/12</t>
        </r>
      </text>
    </comment>
    <comment ref="H14" authorId="1">
      <text>
        <r>
          <rPr>
            <b/>
            <sz val="8"/>
            <color indexed="81"/>
            <rFont val="Tahoma"/>
            <family val="2"/>
          </rPr>
          <t>05/12/12</t>
        </r>
        <r>
          <rPr>
            <sz val="8"/>
            <color indexed="81"/>
            <rFont val="Tahoma"/>
            <family val="2"/>
          </rPr>
          <t xml:space="preserve">
</t>
        </r>
      </text>
    </comment>
    <comment ref="J14" authorId="1">
      <text>
        <r>
          <rPr>
            <b/>
            <sz val="8"/>
            <color indexed="81"/>
            <rFont val="Tahoma"/>
            <family val="2"/>
          </rPr>
          <t>07/01/13</t>
        </r>
        <r>
          <rPr>
            <sz val="8"/>
            <color indexed="81"/>
            <rFont val="Tahoma"/>
            <family val="2"/>
          </rPr>
          <t xml:space="preserve">
</t>
        </r>
      </text>
    </comment>
    <comment ref="L14" authorId="1">
      <text>
        <r>
          <rPr>
            <b/>
            <sz val="9"/>
            <color indexed="81"/>
            <rFont val="Tahoma"/>
            <family val="2"/>
          </rPr>
          <t>05/02/13</t>
        </r>
        <r>
          <rPr>
            <sz val="9"/>
            <color indexed="81"/>
            <rFont val="Tahoma"/>
            <family val="2"/>
          </rPr>
          <t xml:space="preserve">
</t>
        </r>
      </text>
    </comment>
    <comment ref="N14" authorId="1">
      <text>
        <r>
          <rPr>
            <b/>
            <sz val="9"/>
            <color indexed="81"/>
            <rFont val="Tahoma"/>
            <family val="2"/>
          </rPr>
          <t>contabilidad:</t>
        </r>
        <r>
          <rPr>
            <sz val="9"/>
            <color indexed="81"/>
            <rFont val="Tahoma"/>
            <family val="2"/>
          </rPr>
          <t xml:space="preserve">
</t>
        </r>
        <r>
          <rPr>
            <sz val="10"/>
            <color indexed="81"/>
            <rFont val="Tahoma"/>
            <family val="2"/>
          </rPr>
          <t>4-MZO-13</t>
        </r>
      </text>
    </comment>
    <comment ref="P14" authorId="1">
      <text>
        <r>
          <rPr>
            <sz val="9"/>
            <color indexed="81"/>
            <rFont val="Tahoma"/>
            <family val="2"/>
          </rPr>
          <t xml:space="preserve">04/04/13
</t>
        </r>
      </text>
    </comment>
    <comment ref="R14" authorId="1">
      <text>
        <r>
          <rPr>
            <b/>
            <sz val="9"/>
            <color indexed="81"/>
            <rFont val="Tahoma"/>
            <family val="2"/>
          </rPr>
          <t>contabilidad:</t>
        </r>
        <r>
          <rPr>
            <sz val="9"/>
            <color indexed="81"/>
            <rFont val="Tahoma"/>
            <family val="2"/>
          </rPr>
          <t xml:space="preserve">
06-MAYO-13</t>
        </r>
      </text>
    </comment>
    <comment ref="T14" authorId="1">
      <text>
        <r>
          <rPr>
            <b/>
            <sz val="9"/>
            <color indexed="81"/>
            <rFont val="Tahoma"/>
            <family val="2"/>
          </rPr>
          <t>contabilidad:</t>
        </r>
        <r>
          <rPr>
            <sz val="9"/>
            <color indexed="81"/>
            <rFont val="Tahoma"/>
            <family val="2"/>
          </rPr>
          <t xml:space="preserve">
</t>
        </r>
        <r>
          <rPr>
            <sz val="10"/>
            <color indexed="81"/>
            <rFont val="Tahoma"/>
            <family val="2"/>
          </rPr>
          <t>3-JUNIO-13</t>
        </r>
      </text>
    </comment>
    <comment ref="V14"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4" authorId="1">
      <text>
        <r>
          <rPr>
            <b/>
            <sz val="9"/>
            <color indexed="81"/>
            <rFont val="Tahoma"/>
            <family val="2"/>
          </rPr>
          <t>contabilidad:</t>
        </r>
        <r>
          <rPr>
            <sz val="9"/>
            <color indexed="81"/>
            <rFont val="Tahoma"/>
            <family val="2"/>
          </rPr>
          <t xml:space="preserve">
</t>
        </r>
        <r>
          <rPr>
            <sz val="10"/>
            <color indexed="81"/>
            <rFont val="Tahoma"/>
            <family val="2"/>
          </rPr>
          <t>02-AGOS-13</t>
        </r>
      </text>
    </comment>
    <comment ref="Z14" authorId="1">
      <text>
        <r>
          <rPr>
            <b/>
            <sz val="9"/>
            <color indexed="81"/>
            <rFont val="Tahoma"/>
            <family val="2"/>
          </rPr>
          <t>contabilidad:</t>
        </r>
        <r>
          <rPr>
            <sz val="9"/>
            <color indexed="81"/>
            <rFont val="Tahoma"/>
            <family val="2"/>
          </rPr>
          <t xml:space="preserve">
</t>
        </r>
        <r>
          <rPr>
            <sz val="10"/>
            <color indexed="81"/>
            <rFont val="Tahoma"/>
            <family val="2"/>
          </rPr>
          <t>18-SEP-13</t>
        </r>
      </text>
    </comment>
    <comment ref="AB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D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F14" authorId="1">
      <text>
        <r>
          <rPr>
            <b/>
            <sz val="9"/>
            <color indexed="81"/>
            <rFont val="Tahoma"/>
            <family val="2"/>
          </rPr>
          <t>contabilidad:</t>
        </r>
        <r>
          <rPr>
            <sz val="9"/>
            <color indexed="81"/>
            <rFont val="Tahoma"/>
            <family val="2"/>
          </rPr>
          <t xml:space="preserve">
20-ENE-2014
$10,695 (3,300 + 150 cgo fijo+ 330 interes mora OCT, 3300 + 150 cgo fijo + 165 interes mora NOV Y 3300 DIC 2013)</t>
        </r>
      </text>
    </comment>
    <comment ref="AH14" authorId="1">
      <text>
        <r>
          <rPr>
            <b/>
            <sz val="9"/>
            <color indexed="81"/>
            <rFont val="Tahoma"/>
            <family val="2"/>
          </rPr>
          <t>contabilidad:</t>
        </r>
        <r>
          <rPr>
            <sz val="9"/>
            <color indexed="81"/>
            <rFont val="Tahoma"/>
            <family val="2"/>
          </rPr>
          <t xml:space="preserve">
02-ENE-14
3300 - 6% = 3104</t>
        </r>
      </text>
    </comment>
    <comment ref="AJ14" authorId="1">
      <text>
        <r>
          <rPr>
            <b/>
            <sz val="9"/>
            <color indexed="81"/>
            <rFont val="Tahoma"/>
            <family val="2"/>
          </rPr>
          <t>contabilidad:</t>
        </r>
        <r>
          <rPr>
            <sz val="9"/>
            <color indexed="81"/>
            <rFont val="Tahoma"/>
            <family val="2"/>
          </rPr>
          <t xml:space="preserve">
05-FEB-14</t>
        </r>
      </text>
    </comment>
    <comment ref="AL14" authorId="1">
      <text>
        <r>
          <rPr>
            <b/>
            <sz val="9"/>
            <color indexed="81"/>
            <rFont val="Tahoma"/>
            <family val="2"/>
          </rPr>
          <t>contabilidad:</t>
        </r>
        <r>
          <rPr>
            <sz val="9"/>
            <color indexed="81"/>
            <rFont val="Tahoma"/>
            <family val="2"/>
          </rPr>
          <t xml:space="preserve">
5-MZO-2014</t>
        </r>
      </text>
    </comment>
    <comment ref="AN14" authorId="1">
      <text>
        <r>
          <rPr>
            <b/>
            <sz val="9"/>
            <color indexed="81"/>
            <rFont val="Tahoma"/>
            <family val="2"/>
          </rPr>
          <t>contabilidad:</t>
        </r>
        <r>
          <rPr>
            <sz val="9"/>
            <color indexed="81"/>
            <rFont val="Tahoma"/>
            <family val="2"/>
          </rPr>
          <t xml:space="preserve">
09-mayo-2014
$3300 mensualidad
$150 cargo fijo
$165 cargo fijo</t>
        </r>
      </text>
    </comment>
    <comment ref="AP14" authorId="1">
      <text>
        <r>
          <rPr>
            <b/>
            <sz val="9"/>
            <color indexed="81"/>
            <rFont val="Tahoma"/>
            <family val="2"/>
          </rPr>
          <t>contabilidad:</t>
        </r>
        <r>
          <rPr>
            <sz val="9"/>
            <color indexed="81"/>
            <rFont val="Tahoma"/>
            <family val="2"/>
          </rPr>
          <t xml:space="preserve">
19-MAYO-2014</t>
        </r>
      </text>
    </comment>
    <comment ref="AR14" authorId="1">
      <text>
        <r>
          <rPr>
            <b/>
            <sz val="9"/>
            <color indexed="81"/>
            <rFont val="Tahoma"/>
            <family val="2"/>
          </rPr>
          <t>contabilidad:</t>
        </r>
        <r>
          <rPr>
            <sz val="9"/>
            <color indexed="81"/>
            <rFont val="Tahoma"/>
            <family val="2"/>
          </rPr>
          <t xml:space="preserve">
IMPARTIDA 
16 DE MAYO AL 7 JUNIO</t>
        </r>
      </text>
    </comment>
    <comment ref="D15" authorId="1">
      <text>
        <r>
          <rPr>
            <b/>
            <sz val="9"/>
            <color indexed="81"/>
            <rFont val="Tahoma"/>
            <family val="2"/>
          </rPr>
          <t>contabilidad:</t>
        </r>
        <r>
          <rPr>
            <sz val="9"/>
            <color indexed="81"/>
            <rFont val="Tahoma"/>
            <family val="2"/>
          </rPr>
          <t xml:space="preserve">
02/10/2012</t>
        </r>
      </text>
    </comment>
    <comment ref="F15" authorId="1">
      <text>
        <r>
          <rPr>
            <b/>
            <sz val="9"/>
            <color indexed="81"/>
            <rFont val="Tahoma"/>
            <family val="2"/>
          </rPr>
          <t>contabilidad:</t>
        </r>
        <r>
          <rPr>
            <sz val="9"/>
            <color indexed="81"/>
            <rFont val="Tahoma"/>
            <family val="2"/>
          </rPr>
          <t xml:space="preserve">
</t>
        </r>
        <r>
          <rPr>
            <sz val="10"/>
            <color indexed="81"/>
            <rFont val="Tahoma"/>
            <family val="2"/>
          </rPr>
          <t>7-NOV-13</t>
        </r>
      </text>
    </comment>
    <comment ref="H15" authorId="1">
      <text>
        <r>
          <rPr>
            <b/>
            <sz val="9"/>
            <color indexed="81"/>
            <rFont val="Tahoma"/>
            <family val="2"/>
          </rPr>
          <t>contabilidad:</t>
        </r>
        <r>
          <rPr>
            <sz val="9"/>
            <color indexed="81"/>
            <rFont val="Tahoma"/>
            <family val="2"/>
          </rPr>
          <t xml:space="preserve">
14-MAYO-2014
$3450 MENSUALIDAD + 150 CARGO FIJO</t>
        </r>
      </text>
    </comment>
    <comment ref="J15" authorId="1">
      <text>
        <r>
          <rPr>
            <b/>
            <sz val="9"/>
            <color indexed="81"/>
            <rFont val="Tahoma"/>
            <family val="2"/>
          </rPr>
          <t>contabilidad:</t>
        </r>
        <r>
          <rPr>
            <sz val="9"/>
            <color indexed="81"/>
            <rFont val="Tahoma"/>
            <family val="2"/>
          </rPr>
          <t xml:space="preserve">
</t>
        </r>
        <r>
          <rPr>
            <sz val="10"/>
            <color indexed="81"/>
            <rFont val="Tahoma"/>
            <family val="2"/>
          </rPr>
          <t>29-ENE-13</t>
        </r>
      </text>
    </comment>
    <comment ref="L15" authorId="1">
      <text>
        <r>
          <rPr>
            <b/>
            <sz val="9"/>
            <color indexed="81"/>
            <rFont val="Tahoma"/>
            <family val="2"/>
          </rPr>
          <t>contabilidad:</t>
        </r>
        <r>
          <rPr>
            <sz val="9"/>
            <color indexed="81"/>
            <rFont val="Tahoma"/>
            <family val="2"/>
          </rPr>
          <t xml:space="preserve">
14-MAYO-2014
$3450 MENSUALIDAD + 150 CARGO FIJO</t>
        </r>
      </text>
    </comment>
    <comment ref="N15" authorId="1">
      <text>
        <r>
          <rPr>
            <b/>
            <sz val="9"/>
            <color indexed="81"/>
            <rFont val="Tahoma"/>
            <family val="2"/>
          </rPr>
          <t>20/MZO/13</t>
        </r>
        <r>
          <rPr>
            <sz val="9"/>
            <color indexed="81"/>
            <rFont val="Tahoma"/>
            <family val="2"/>
          </rPr>
          <t xml:space="preserve">
</t>
        </r>
      </text>
    </comment>
    <comment ref="P15" authorId="1">
      <text>
        <r>
          <rPr>
            <b/>
            <sz val="9"/>
            <color indexed="81"/>
            <rFont val="Tahoma"/>
            <family val="2"/>
          </rPr>
          <t>contabilidad:</t>
        </r>
        <r>
          <rPr>
            <sz val="9"/>
            <color indexed="81"/>
            <rFont val="Tahoma"/>
            <family val="2"/>
          </rPr>
          <t xml:space="preserve">
26/09/2014
10,350 (3,450 abril 13)
(3,450 sep 13)</t>
        </r>
      </text>
    </comment>
    <comment ref="R15" authorId="1">
      <text>
        <r>
          <rPr>
            <sz val="10"/>
            <color indexed="81"/>
            <rFont val="Tahoma"/>
            <family val="2"/>
          </rPr>
          <t>17/MAYO/2013</t>
        </r>
      </text>
    </comment>
    <comment ref="T15" authorId="1">
      <text>
        <r>
          <rPr>
            <b/>
            <sz val="9"/>
            <color indexed="81"/>
            <rFont val="Tahoma"/>
            <family val="2"/>
          </rPr>
          <t xml:space="preserve">contabilidad:
</t>
        </r>
        <r>
          <rPr>
            <sz val="10"/>
            <color indexed="81"/>
            <rFont val="Tahoma"/>
            <family val="2"/>
          </rPr>
          <t>01-JULIO-13 $6900
MENS. JUNIO $3450
MENS. JULIO $3450</t>
        </r>
      </text>
    </comment>
    <comment ref="V15" authorId="1">
      <text>
        <r>
          <rPr>
            <sz val="10"/>
            <color indexed="81"/>
            <rFont val="Tahoma"/>
            <family val="2"/>
          </rPr>
          <t>01-JULIO-13 $6900
MENS. JUNIO $3450
MENS. JULIO $3450</t>
        </r>
      </text>
    </comment>
    <comment ref="X15" authorId="1">
      <text>
        <r>
          <rPr>
            <b/>
            <sz val="9"/>
            <color indexed="81"/>
            <rFont val="Tahoma"/>
            <family val="2"/>
          </rPr>
          <t>contabilidad:</t>
        </r>
        <r>
          <rPr>
            <sz val="9"/>
            <color indexed="81"/>
            <rFont val="Tahoma"/>
            <family val="2"/>
          </rPr>
          <t xml:space="preserve">
</t>
        </r>
        <r>
          <rPr>
            <sz val="10"/>
            <color indexed="81"/>
            <rFont val="Tahoma"/>
            <family val="2"/>
          </rPr>
          <t>07-AGOST-13</t>
        </r>
      </text>
    </comment>
    <comment ref="Z15" authorId="4">
      <text>
        <r>
          <rPr>
            <b/>
            <sz val="9"/>
            <color indexed="81"/>
            <rFont val="Tahoma"/>
            <family val="2"/>
          </rPr>
          <t>auxcontable:</t>
        </r>
        <r>
          <rPr>
            <sz val="9"/>
            <color indexed="81"/>
            <rFont val="Tahoma"/>
            <family val="2"/>
          </rPr>
          <t xml:space="preserve">
10-03-2014</t>
        </r>
      </text>
    </comment>
    <comment ref="AB15" authorId="1">
      <text>
        <r>
          <rPr>
            <b/>
            <sz val="9"/>
            <color indexed="81"/>
            <rFont val="Tahoma"/>
            <family val="2"/>
          </rPr>
          <t>contabilidad:</t>
        </r>
        <r>
          <rPr>
            <sz val="9"/>
            <color indexed="81"/>
            <rFont val="Tahoma"/>
            <family val="2"/>
          </rPr>
          <t xml:space="preserve">
</t>
        </r>
        <r>
          <rPr>
            <sz val="10"/>
            <color indexed="81"/>
            <rFont val="Tahoma"/>
            <family val="2"/>
          </rPr>
          <t>11-OCT-13</t>
        </r>
      </text>
    </comment>
    <comment ref="AD15" authorId="1">
      <text>
        <r>
          <rPr>
            <b/>
            <sz val="9"/>
            <color indexed="81"/>
            <rFont val="Tahoma"/>
            <family val="2"/>
          </rPr>
          <t>contabilidad:</t>
        </r>
        <r>
          <rPr>
            <sz val="9"/>
            <color indexed="81"/>
            <rFont val="Tahoma"/>
            <family val="2"/>
          </rPr>
          <t xml:space="preserve">
15-NOV-13</t>
        </r>
      </text>
    </comment>
    <comment ref="AF15" authorId="1">
      <text>
        <r>
          <rPr>
            <b/>
            <sz val="9"/>
            <color indexed="81"/>
            <rFont val="Tahoma"/>
            <family val="2"/>
          </rPr>
          <t>contabilidad:</t>
        </r>
        <r>
          <rPr>
            <sz val="9"/>
            <color indexed="81"/>
            <rFont val="Tahoma"/>
            <family val="2"/>
          </rPr>
          <t xml:space="preserve">
14-DIC-2013</t>
        </r>
      </text>
    </comment>
    <comment ref="AH15" authorId="1">
      <text>
        <r>
          <rPr>
            <b/>
            <sz val="9"/>
            <color indexed="81"/>
            <rFont val="Tahoma"/>
            <family val="2"/>
          </rPr>
          <t>contabilidad:</t>
        </r>
        <r>
          <rPr>
            <sz val="9"/>
            <color indexed="81"/>
            <rFont val="Tahoma"/>
            <family val="2"/>
          </rPr>
          <t xml:space="preserve">
10-ENE-2014
$3,450 + 50 ABONO ADEUDOS</t>
        </r>
      </text>
    </comment>
    <comment ref="AJ15" authorId="1">
      <text>
        <r>
          <rPr>
            <b/>
            <sz val="9"/>
            <color indexed="81"/>
            <rFont val="Tahoma"/>
            <family val="2"/>
          </rPr>
          <t>contabilidad:</t>
        </r>
        <r>
          <rPr>
            <sz val="9"/>
            <color indexed="81"/>
            <rFont val="Tahoma"/>
            <family val="2"/>
          </rPr>
          <t xml:space="preserve">
10-MZO-2014
$3,450 MENS. FEB
$150 CGO FIJO
$172.50 INTERES MORA</t>
        </r>
      </text>
    </comment>
    <comment ref="AL15" authorId="1">
      <text>
        <r>
          <rPr>
            <b/>
            <sz val="9"/>
            <color indexed="81"/>
            <rFont val="Tahoma"/>
            <family val="2"/>
          </rPr>
          <t>contabilidad:</t>
        </r>
        <r>
          <rPr>
            <sz val="9"/>
            <color indexed="81"/>
            <rFont val="Tahoma"/>
            <family val="2"/>
          </rPr>
          <t xml:space="preserve">
21-MZO-2014</t>
        </r>
      </text>
    </comment>
    <comment ref="AN15" authorId="1">
      <text>
        <r>
          <rPr>
            <b/>
            <sz val="9"/>
            <color indexed="81"/>
            <rFont val="Tahoma"/>
            <family val="2"/>
          </rPr>
          <t>contabilidad:</t>
        </r>
        <r>
          <rPr>
            <sz val="9"/>
            <color indexed="81"/>
            <rFont val="Tahoma"/>
            <family val="2"/>
          </rPr>
          <t xml:space="preserve">
$3500  23-MAYO-2014 
3300 mensualidad abril + 150 cargo fijo + 50 interes mora</t>
        </r>
      </text>
    </comment>
    <comment ref="D16" authorId="1">
      <text>
        <r>
          <rPr>
            <b/>
            <sz val="8"/>
            <color indexed="81"/>
            <rFont val="Tahoma"/>
            <family val="2"/>
          </rPr>
          <t>21/09/12</t>
        </r>
        <r>
          <rPr>
            <sz val="8"/>
            <color indexed="81"/>
            <rFont val="Tahoma"/>
            <family val="2"/>
          </rPr>
          <t xml:space="preserve">
</t>
        </r>
      </text>
    </comment>
    <comment ref="F16" authorId="1">
      <text>
        <r>
          <rPr>
            <b/>
            <sz val="8"/>
            <color indexed="81"/>
            <rFont val="Tahoma"/>
            <family val="2"/>
          </rPr>
          <t>05/11/12</t>
        </r>
        <r>
          <rPr>
            <sz val="8"/>
            <color indexed="81"/>
            <rFont val="Tahoma"/>
            <family val="2"/>
          </rPr>
          <t xml:space="preserve">
</t>
        </r>
      </text>
    </comment>
    <comment ref="H16" authorId="1">
      <text>
        <r>
          <rPr>
            <b/>
            <sz val="8"/>
            <color indexed="81"/>
            <rFont val="Tahoma"/>
            <family val="2"/>
          </rPr>
          <t>06/12/12</t>
        </r>
        <r>
          <rPr>
            <sz val="8"/>
            <color indexed="81"/>
            <rFont val="Tahoma"/>
            <family val="2"/>
          </rPr>
          <t xml:space="preserve">
</t>
        </r>
      </text>
    </comment>
    <comment ref="J16" authorId="1">
      <text>
        <r>
          <rPr>
            <b/>
            <sz val="8"/>
            <color indexed="81"/>
            <rFont val="Tahoma"/>
            <family val="2"/>
          </rPr>
          <t>03/01/13</t>
        </r>
        <r>
          <rPr>
            <sz val="8"/>
            <color indexed="81"/>
            <rFont val="Tahoma"/>
            <family val="2"/>
          </rPr>
          <t xml:space="preserve">
</t>
        </r>
      </text>
    </comment>
    <comment ref="L16" authorId="1">
      <text>
        <r>
          <rPr>
            <b/>
            <sz val="9"/>
            <color indexed="81"/>
            <rFont val="Tahoma"/>
            <family val="2"/>
          </rPr>
          <t>05/02/13</t>
        </r>
        <r>
          <rPr>
            <sz val="9"/>
            <color indexed="81"/>
            <rFont val="Tahoma"/>
            <family val="2"/>
          </rPr>
          <t xml:space="preserve">
</t>
        </r>
      </text>
    </comment>
    <comment ref="N16" authorId="1">
      <text>
        <r>
          <rPr>
            <b/>
            <sz val="9"/>
            <color indexed="81"/>
            <rFont val="Tahoma"/>
            <family val="2"/>
          </rPr>
          <t>03/</t>
        </r>
        <r>
          <rPr>
            <sz val="9"/>
            <color indexed="81"/>
            <rFont val="Tahoma"/>
            <family val="2"/>
          </rPr>
          <t xml:space="preserve">
</t>
        </r>
      </text>
    </comment>
    <comment ref="P16" authorId="1">
      <text>
        <r>
          <rPr>
            <b/>
            <sz val="9"/>
            <color indexed="81"/>
            <rFont val="Tahoma"/>
            <family val="2"/>
          </rPr>
          <t>contabilidad:</t>
        </r>
        <r>
          <rPr>
            <sz val="9"/>
            <color indexed="81"/>
            <rFont val="Tahoma"/>
            <family val="2"/>
          </rPr>
          <t xml:space="preserve">
</t>
        </r>
        <r>
          <rPr>
            <sz val="10"/>
            <color indexed="81"/>
            <rFont val="Tahoma"/>
            <family val="2"/>
          </rPr>
          <t>15-ABRIL-13</t>
        </r>
      </text>
    </comment>
    <comment ref="R16"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16" authorId="1">
      <text>
        <r>
          <rPr>
            <b/>
            <sz val="9"/>
            <color indexed="81"/>
            <rFont val="Tahoma"/>
            <family val="2"/>
          </rPr>
          <t>contabilidad:</t>
        </r>
        <r>
          <rPr>
            <sz val="9"/>
            <color indexed="81"/>
            <rFont val="Tahoma"/>
            <family val="2"/>
          </rPr>
          <t xml:space="preserve">
</t>
        </r>
        <r>
          <rPr>
            <sz val="10"/>
            <color indexed="81"/>
            <rFont val="Tahoma"/>
            <family val="2"/>
          </rPr>
          <t>04-JUNIO-13</t>
        </r>
      </text>
    </comment>
    <comment ref="V16"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16" authorId="1">
      <text>
        <r>
          <rPr>
            <b/>
            <sz val="9"/>
            <color indexed="81"/>
            <rFont val="Tahoma"/>
            <family val="2"/>
          </rPr>
          <t>contabilidad:</t>
        </r>
        <r>
          <rPr>
            <sz val="9"/>
            <color indexed="81"/>
            <rFont val="Tahoma"/>
            <family val="2"/>
          </rPr>
          <t xml:space="preserve">
</t>
        </r>
        <r>
          <rPr>
            <sz val="10"/>
            <color indexed="81"/>
            <rFont val="Tahoma"/>
            <family val="2"/>
          </rPr>
          <t>05-AGOST-13</t>
        </r>
      </text>
    </comment>
    <comment ref="Z16" authorId="1">
      <text>
        <r>
          <rPr>
            <b/>
            <sz val="9"/>
            <color indexed="81"/>
            <rFont val="Tahoma"/>
            <family val="2"/>
          </rPr>
          <t>contabilidad:</t>
        </r>
        <r>
          <rPr>
            <sz val="9"/>
            <color indexed="81"/>
            <rFont val="Tahoma"/>
            <family val="2"/>
          </rPr>
          <t xml:space="preserve">
</t>
        </r>
        <r>
          <rPr>
            <sz val="10"/>
            <color indexed="81"/>
            <rFont val="Tahoma"/>
            <family val="2"/>
          </rPr>
          <t>3-OCT-13  $3,500 (SEP)</t>
        </r>
      </text>
    </comment>
    <comment ref="AB16" authorId="1">
      <text>
        <r>
          <rPr>
            <b/>
            <sz val="9"/>
            <color indexed="81"/>
            <rFont val="Tahoma"/>
            <family val="2"/>
          </rPr>
          <t>contabilidad:</t>
        </r>
        <r>
          <rPr>
            <sz val="9"/>
            <color indexed="81"/>
            <rFont val="Tahoma"/>
            <family val="2"/>
          </rPr>
          <t xml:space="preserve">
</t>
        </r>
        <r>
          <rPr>
            <sz val="10"/>
            <color indexed="81"/>
            <rFont val="Tahoma"/>
            <family val="2"/>
          </rPr>
          <t>3-OCT-13  $3,100 OCT)</t>
        </r>
      </text>
    </comment>
    <comment ref="AD16" authorId="1">
      <text>
        <r>
          <rPr>
            <b/>
            <sz val="9"/>
            <color indexed="81"/>
            <rFont val="Tahoma"/>
            <family val="2"/>
          </rPr>
          <t>contabilidad:</t>
        </r>
        <r>
          <rPr>
            <sz val="9"/>
            <color indexed="81"/>
            <rFont val="Tahoma"/>
            <family val="2"/>
          </rPr>
          <t xml:space="preserve">
4-ABRIL-2014
$4,095.00 
$115 inetres mora de sep/13
$4,275 mensualidad nov/13
$200 dif. Pago dic/13</t>
        </r>
      </text>
    </comment>
    <comment ref="AF16" authorId="1">
      <text>
        <r>
          <rPr>
            <b/>
            <sz val="9"/>
            <color indexed="81"/>
            <rFont val="Tahoma"/>
            <family val="2"/>
          </rPr>
          <t>contabilidad:</t>
        </r>
        <r>
          <rPr>
            <sz val="9"/>
            <color indexed="81"/>
            <rFont val="Tahoma"/>
            <family val="2"/>
          </rPr>
          <t xml:space="preserve">
06-DIC-13</t>
        </r>
      </text>
    </comment>
    <comment ref="AH16" authorId="1">
      <text>
        <r>
          <rPr>
            <b/>
            <sz val="9"/>
            <color indexed="81"/>
            <rFont val="Tahoma"/>
            <family val="2"/>
          </rPr>
          <t>contabilidad:</t>
        </r>
        <r>
          <rPr>
            <sz val="9"/>
            <color indexed="81"/>
            <rFont val="Tahoma"/>
            <family val="2"/>
          </rPr>
          <t xml:space="preserve">
03-ENE-14</t>
        </r>
      </text>
    </comment>
    <comment ref="AJ16" authorId="1">
      <text>
        <r>
          <rPr>
            <b/>
            <sz val="9"/>
            <color indexed="81"/>
            <rFont val="Tahoma"/>
            <family val="2"/>
          </rPr>
          <t>contabilidad:</t>
        </r>
        <r>
          <rPr>
            <sz val="9"/>
            <color indexed="81"/>
            <rFont val="Tahoma"/>
            <family val="2"/>
          </rPr>
          <t xml:space="preserve">
05-FEB-2014</t>
        </r>
      </text>
    </comment>
    <comment ref="AL16" authorId="1">
      <text>
        <r>
          <rPr>
            <b/>
            <sz val="9"/>
            <color indexed="81"/>
            <rFont val="Tahoma"/>
            <family val="2"/>
          </rPr>
          <t>contabilidad:</t>
        </r>
        <r>
          <rPr>
            <sz val="9"/>
            <color indexed="81"/>
            <rFont val="Tahoma"/>
            <family val="2"/>
          </rPr>
          <t xml:space="preserve">
4-MZO-2014</t>
        </r>
      </text>
    </comment>
    <comment ref="AN16" authorId="1">
      <text>
        <r>
          <rPr>
            <b/>
            <sz val="9"/>
            <color indexed="81"/>
            <rFont val="Tahoma"/>
            <family val="2"/>
          </rPr>
          <t>contabilidad:</t>
        </r>
        <r>
          <rPr>
            <sz val="9"/>
            <color indexed="81"/>
            <rFont val="Tahoma"/>
            <family val="2"/>
          </rPr>
          <t xml:space="preserve">
02-ABRIL-2014</t>
        </r>
      </text>
    </comment>
    <comment ref="D17" authorId="1">
      <text>
        <r>
          <rPr>
            <b/>
            <sz val="8"/>
            <color indexed="81"/>
            <rFont val="Tahoma"/>
            <family val="2"/>
          </rPr>
          <t>31/08/12</t>
        </r>
        <r>
          <rPr>
            <sz val="8"/>
            <color indexed="81"/>
            <rFont val="Tahoma"/>
            <family val="2"/>
          </rPr>
          <t xml:space="preserve">
</t>
        </r>
      </text>
    </comment>
    <comment ref="F17" authorId="1">
      <text>
        <r>
          <rPr>
            <b/>
            <sz val="8"/>
            <color indexed="81"/>
            <rFont val="Tahoma"/>
            <family val="2"/>
          </rPr>
          <t>05/11/12</t>
        </r>
        <r>
          <rPr>
            <sz val="8"/>
            <color indexed="81"/>
            <rFont val="Tahoma"/>
            <family val="2"/>
          </rPr>
          <t xml:space="preserve">
</t>
        </r>
      </text>
    </comment>
    <comment ref="H17" authorId="1">
      <text>
        <r>
          <rPr>
            <b/>
            <sz val="8"/>
            <color indexed="81"/>
            <rFont val="Tahoma"/>
            <family val="2"/>
          </rPr>
          <t>04/12/12</t>
        </r>
        <r>
          <rPr>
            <sz val="8"/>
            <color indexed="81"/>
            <rFont val="Tahoma"/>
            <family val="2"/>
          </rPr>
          <t xml:space="preserve">
</t>
        </r>
      </text>
    </comment>
    <comment ref="J17" authorId="1">
      <text>
        <r>
          <rPr>
            <b/>
            <sz val="8"/>
            <color indexed="81"/>
            <rFont val="Tahoma"/>
            <family val="2"/>
          </rPr>
          <t>07/01/13</t>
        </r>
        <r>
          <rPr>
            <sz val="8"/>
            <color indexed="81"/>
            <rFont val="Tahoma"/>
            <family val="2"/>
          </rPr>
          <t xml:space="preserve">
</t>
        </r>
      </text>
    </comment>
    <comment ref="L17" authorId="1">
      <text>
        <r>
          <rPr>
            <b/>
            <sz val="9"/>
            <color indexed="81"/>
            <rFont val="Tahoma"/>
            <family val="2"/>
          </rPr>
          <t>05/02/13</t>
        </r>
        <r>
          <rPr>
            <sz val="9"/>
            <color indexed="81"/>
            <rFont val="Tahoma"/>
            <family val="2"/>
          </rPr>
          <t xml:space="preserve">
</t>
        </r>
      </text>
    </comment>
    <comment ref="N17" authorId="1">
      <text>
        <r>
          <rPr>
            <b/>
            <sz val="9"/>
            <color indexed="81"/>
            <rFont val="Tahoma"/>
            <family val="2"/>
          </rPr>
          <t>contabilidad:</t>
        </r>
        <r>
          <rPr>
            <sz val="9"/>
            <color indexed="81"/>
            <rFont val="Tahoma"/>
            <family val="2"/>
          </rPr>
          <t xml:space="preserve">
01-MZO-13</t>
        </r>
      </text>
    </comment>
    <comment ref="P17" authorId="1">
      <text>
        <r>
          <rPr>
            <b/>
            <sz val="9"/>
            <color indexed="81"/>
            <rFont val="Tahoma"/>
            <family val="2"/>
          </rPr>
          <t>contabilidad:</t>
        </r>
        <r>
          <rPr>
            <sz val="9"/>
            <color indexed="81"/>
            <rFont val="Tahoma"/>
            <family val="2"/>
          </rPr>
          <t xml:space="preserve">
</t>
        </r>
        <r>
          <rPr>
            <sz val="10"/>
            <color indexed="81"/>
            <rFont val="Tahoma"/>
            <family val="2"/>
          </rPr>
          <t>29-ABRIL-13</t>
        </r>
      </text>
    </comment>
    <comment ref="R17"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17" authorId="1">
      <text>
        <r>
          <rPr>
            <b/>
            <sz val="9"/>
            <color indexed="81"/>
            <rFont val="Tahoma"/>
            <family val="2"/>
          </rPr>
          <t>contabilidad:</t>
        </r>
        <r>
          <rPr>
            <sz val="9"/>
            <color indexed="81"/>
            <rFont val="Tahoma"/>
            <family val="2"/>
          </rPr>
          <t xml:space="preserve">
</t>
        </r>
        <r>
          <rPr>
            <sz val="10"/>
            <color indexed="81"/>
            <rFont val="Tahoma"/>
            <family val="2"/>
          </rPr>
          <t>05-JUNIO-13</t>
        </r>
      </text>
    </comment>
    <comment ref="V17" authorId="1">
      <text>
        <r>
          <rPr>
            <b/>
            <sz val="9"/>
            <color indexed="81"/>
            <rFont val="Tahoma"/>
            <family val="2"/>
          </rPr>
          <t>contabilidad:</t>
        </r>
        <r>
          <rPr>
            <sz val="9"/>
            <color indexed="81"/>
            <rFont val="Tahoma"/>
            <family val="2"/>
          </rPr>
          <t xml:space="preserve">
</t>
        </r>
        <r>
          <rPr>
            <sz val="10"/>
            <color indexed="81"/>
            <rFont val="Tahoma"/>
            <family val="2"/>
          </rPr>
          <t>04-JULIO-13</t>
        </r>
      </text>
    </comment>
    <comment ref="X17" authorId="1">
      <text>
        <r>
          <rPr>
            <b/>
            <sz val="9"/>
            <color indexed="81"/>
            <rFont val="Tahoma"/>
            <family val="2"/>
          </rPr>
          <t>contabilidad:</t>
        </r>
        <r>
          <rPr>
            <sz val="9"/>
            <color indexed="81"/>
            <rFont val="Tahoma"/>
            <family val="2"/>
          </rPr>
          <t xml:space="preserve">
</t>
        </r>
        <r>
          <rPr>
            <sz val="10"/>
            <color indexed="81"/>
            <rFont val="Tahoma"/>
            <family val="2"/>
          </rPr>
          <t>01-AGOST-13</t>
        </r>
      </text>
    </comment>
    <comment ref="Z17" authorId="1">
      <text>
        <r>
          <rPr>
            <b/>
            <sz val="9"/>
            <color indexed="81"/>
            <rFont val="Tahoma"/>
            <family val="2"/>
          </rPr>
          <t>contabilidad:</t>
        </r>
        <r>
          <rPr>
            <sz val="9"/>
            <color indexed="81"/>
            <rFont val="Tahoma"/>
            <family val="2"/>
          </rPr>
          <t xml:space="preserve">
</t>
        </r>
        <r>
          <rPr>
            <sz val="10"/>
            <color indexed="81"/>
            <rFont val="Tahoma"/>
            <family val="2"/>
          </rPr>
          <t>05-SEP-13</t>
        </r>
      </text>
    </comment>
    <comment ref="AB17" authorId="1">
      <text>
        <r>
          <rPr>
            <b/>
            <sz val="9"/>
            <color indexed="81"/>
            <rFont val="Tahoma"/>
            <family val="2"/>
          </rPr>
          <t>contabilidad:</t>
        </r>
        <r>
          <rPr>
            <sz val="9"/>
            <color indexed="81"/>
            <rFont val="Tahoma"/>
            <family val="2"/>
          </rPr>
          <t xml:space="preserve">
</t>
        </r>
        <r>
          <rPr>
            <sz val="10"/>
            <color indexed="81"/>
            <rFont val="Tahoma"/>
            <family val="2"/>
          </rPr>
          <t>2-OCT-13</t>
        </r>
      </text>
    </comment>
    <comment ref="AD17" authorId="1">
      <text>
        <r>
          <rPr>
            <b/>
            <sz val="9"/>
            <color indexed="81"/>
            <rFont val="Tahoma"/>
            <family val="2"/>
          </rPr>
          <t>contabilidad:</t>
        </r>
        <r>
          <rPr>
            <sz val="9"/>
            <color indexed="81"/>
            <rFont val="Tahoma"/>
            <family val="2"/>
          </rPr>
          <t xml:space="preserve">
4-NOV-13</t>
        </r>
      </text>
    </comment>
    <comment ref="AF17" authorId="1">
      <text>
        <r>
          <rPr>
            <b/>
            <sz val="9"/>
            <color indexed="81"/>
            <rFont val="Tahoma"/>
            <family val="2"/>
          </rPr>
          <t>contabilidad:</t>
        </r>
        <r>
          <rPr>
            <sz val="9"/>
            <color indexed="81"/>
            <rFont val="Tahoma"/>
            <family val="2"/>
          </rPr>
          <t xml:space="preserve">
02-DIC-13</t>
        </r>
      </text>
    </comment>
    <comment ref="AH17" authorId="1">
      <text>
        <r>
          <rPr>
            <b/>
            <sz val="9"/>
            <color indexed="81"/>
            <rFont val="Tahoma"/>
            <family val="2"/>
          </rPr>
          <t>contabilidad:</t>
        </r>
        <r>
          <rPr>
            <sz val="9"/>
            <color indexed="81"/>
            <rFont val="Tahoma"/>
            <family val="2"/>
          </rPr>
          <t xml:space="preserve">
08-ENE-14</t>
        </r>
      </text>
    </comment>
    <comment ref="AJ17" authorId="1">
      <text>
        <r>
          <rPr>
            <b/>
            <sz val="9"/>
            <color indexed="81"/>
            <rFont val="Tahoma"/>
            <family val="2"/>
          </rPr>
          <t>contabilidad:</t>
        </r>
        <r>
          <rPr>
            <sz val="9"/>
            <color indexed="81"/>
            <rFont val="Tahoma"/>
            <family val="2"/>
          </rPr>
          <t xml:space="preserve">
10-FEB-2014</t>
        </r>
      </text>
    </comment>
    <comment ref="AL17" authorId="1">
      <text>
        <r>
          <rPr>
            <b/>
            <sz val="9"/>
            <color indexed="81"/>
            <rFont val="Tahoma"/>
            <family val="2"/>
          </rPr>
          <t>contabilidad:</t>
        </r>
        <r>
          <rPr>
            <sz val="9"/>
            <color indexed="81"/>
            <rFont val="Tahoma"/>
            <family val="2"/>
          </rPr>
          <t xml:space="preserve">
06-MZO-2014</t>
        </r>
      </text>
    </comment>
    <comment ref="AN17" authorId="1">
      <text>
        <r>
          <rPr>
            <b/>
            <sz val="9"/>
            <color indexed="81"/>
            <rFont val="Tahoma"/>
            <family val="2"/>
          </rPr>
          <t>contabilidad:</t>
        </r>
        <r>
          <rPr>
            <sz val="9"/>
            <color indexed="81"/>
            <rFont val="Tahoma"/>
            <family val="2"/>
          </rPr>
          <t xml:space="preserve">
02-ABRIL-201</t>
        </r>
      </text>
    </comment>
    <comment ref="D18" authorId="1">
      <text>
        <r>
          <rPr>
            <b/>
            <sz val="8"/>
            <color indexed="81"/>
            <rFont val="Tahoma"/>
            <family val="2"/>
          </rPr>
          <t>10/09/12</t>
        </r>
        <r>
          <rPr>
            <sz val="8"/>
            <color indexed="81"/>
            <rFont val="Tahoma"/>
            <family val="2"/>
          </rPr>
          <t xml:space="preserve">
</t>
        </r>
      </text>
    </comment>
    <comment ref="F18" authorId="1">
      <text>
        <r>
          <rPr>
            <b/>
            <sz val="8"/>
            <color indexed="81"/>
            <rFont val="Tahoma"/>
            <family val="2"/>
          </rPr>
          <t>05/11/12</t>
        </r>
      </text>
    </comment>
    <comment ref="H18" authorId="1">
      <text>
        <r>
          <rPr>
            <b/>
            <sz val="8"/>
            <color indexed="81"/>
            <rFont val="Tahoma"/>
            <family val="2"/>
          </rPr>
          <t>07/12/12</t>
        </r>
        <r>
          <rPr>
            <sz val="8"/>
            <color indexed="81"/>
            <rFont val="Tahoma"/>
            <family val="2"/>
          </rPr>
          <t xml:space="preserve">
</t>
        </r>
      </text>
    </comment>
    <comment ref="J18" authorId="1">
      <text>
        <r>
          <rPr>
            <b/>
            <sz val="10"/>
            <color indexed="81"/>
            <rFont val="Tahoma"/>
            <family val="2"/>
          </rPr>
          <t>08/01/13</t>
        </r>
        <r>
          <rPr>
            <sz val="10"/>
            <color indexed="81"/>
            <rFont val="Tahoma"/>
            <family val="2"/>
          </rPr>
          <t xml:space="preserve">
</t>
        </r>
      </text>
    </comment>
    <comment ref="L18" authorId="1">
      <text>
        <r>
          <rPr>
            <b/>
            <sz val="9"/>
            <color indexed="81"/>
            <rFont val="Tahoma"/>
            <family val="2"/>
          </rPr>
          <t>05/02/13</t>
        </r>
      </text>
    </comment>
    <comment ref="N18" authorId="1">
      <text>
        <r>
          <rPr>
            <b/>
            <sz val="8"/>
            <color indexed="81"/>
            <rFont val="Tahoma"/>
            <family val="2"/>
          </rPr>
          <t>04/03/13</t>
        </r>
        <r>
          <rPr>
            <sz val="8"/>
            <color indexed="81"/>
            <rFont val="Tahoma"/>
            <family val="2"/>
          </rPr>
          <t xml:space="preserve">
</t>
        </r>
      </text>
    </comment>
    <comment ref="P18" authorId="1">
      <text>
        <r>
          <rPr>
            <b/>
            <sz val="9"/>
            <color indexed="81"/>
            <rFont val="Tahoma"/>
            <family val="2"/>
          </rPr>
          <t>02-ABRIL-13</t>
        </r>
      </text>
    </comment>
    <comment ref="R18" authorId="1">
      <text>
        <r>
          <rPr>
            <b/>
            <sz val="9"/>
            <color indexed="81"/>
            <rFont val="Tahoma"/>
            <family val="2"/>
          </rPr>
          <t>14/05/13</t>
        </r>
        <r>
          <rPr>
            <sz val="9"/>
            <color indexed="81"/>
            <rFont val="Tahoma"/>
            <family val="2"/>
          </rPr>
          <t xml:space="preserve">
</t>
        </r>
      </text>
    </comment>
    <comment ref="T18" authorId="1">
      <text>
        <r>
          <rPr>
            <b/>
            <sz val="9"/>
            <color indexed="81"/>
            <rFont val="Tahoma"/>
            <family val="2"/>
          </rPr>
          <t>contabilidad:</t>
        </r>
        <r>
          <rPr>
            <sz val="9"/>
            <color indexed="81"/>
            <rFont val="Tahoma"/>
            <family val="2"/>
          </rPr>
          <t xml:space="preserve">
</t>
        </r>
        <r>
          <rPr>
            <sz val="10"/>
            <color indexed="81"/>
            <rFont val="Tahoma"/>
            <family val="2"/>
          </rPr>
          <t>11-JUNIO-13</t>
        </r>
      </text>
    </comment>
    <comment ref="V18" authorId="1">
      <text>
        <r>
          <rPr>
            <b/>
            <sz val="9"/>
            <color indexed="81"/>
            <rFont val="Tahoma"/>
            <family val="2"/>
          </rPr>
          <t>contabilidad:</t>
        </r>
        <r>
          <rPr>
            <sz val="9"/>
            <color indexed="81"/>
            <rFont val="Tahoma"/>
            <family val="2"/>
          </rPr>
          <t xml:space="preserve">
</t>
        </r>
        <r>
          <rPr>
            <sz val="10"/>
            <color indexed="81"/>
            <rFont val="Tahoma"/>
            <family val="2"/>
          </rPr>
          <t>10-JULIO-13</t>
        </r>
      </text>
    </comment>
    <comment ref="X18" authorId="1">
      <text>
        <r>
          <rPr>
            <b/>
            <sz val="9"/>
            <color indexed="81"/>
            <rFont val="Tahoma"/>
            <family val="2"/>
          </rPr>
          <t>contabilidad:</t>
        </r>
        <r>
          <rPr>
            <sz val="9"/>
            <color indexed="81"/>
            <rFont val="Tahoma"/>
            <family val="2"/>
          </rPr>
          <t xml:space="preserve">
</t>
        </r>
        <r>
          <rPr>
            <sz val="10"/>
            <color indexed="81"/>
            <rFont val="Tahoma"/>
            <family val="2"/>
          </rPr>
          <t>9-AGOS-13</t>
        </r>
      </text>
    </comment>
    <comment ref="Z18" authorId="1">
      <text>
        <r>
          <rPr>
            <b/>
            <sz val="9"/>
            <color indexed="81"/>
            <rFont val="Tahoma"/>
            <family val="2"/>
          </rPr>
          <t>contabilidad:</t>
        </r>
        <r>
          <rPr>
            <sz val="9"/>
            <color indexed="81"/>
            <rFont val="Tahoma"/>
            <family val="2"/>
          </rPr>
          <t xml:space="preserve">
</t>
        </r>
        <r>
          <rPr>
            <sz val="10"/>
            <color indexed="81"/>
            <rFont val="Tahoma"/>
            <family val="2"/>
          </rPr>
          <t>11-SEP-13</t>
        </r>
      </text>
    </comment>
    <comment ref="AB18" authorId="1">
      <text>
        <r>
          <rPr>
            <b/>
            <sz val="9"/>
            <color indexed="81"/>
            <rFont val="Tahoma"/>
            <family val="2"/>
          </rPr>
          <t>contabilidad:</t>
        </r>
        <r>
          <rPr>
            <sz val="9"/>
            <color indexed="81"/>
            <rFont val="Tahoma"/>
            <family val="2"/>
          </rPr>
          <t xml:space="preserve">
</t>
        </r>
        <r>
          <rPr>
            <sz val="10"/>
            <color indexed="81"/>
            <rFont val="Tahoma"/>
            <family val="2"/>
          </rPr>
          <t>10-OCT-13</t>
        </r>
      </text>
    </comment>
    <comment ref="AD18"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H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J18" authorId="1">
      <text>
        <r>
          <rPr>
            <b/>
            <sz val="9"/>
            <color indexed="81"/>
            <rFont val="Tahoma"/>
            <family val="2"/>
          </rPr>
          <t>contabilidad:</t>
        </r>
        <r>
          <rPr>
            <sz val="9"/>
            <color indexed="81"/>
            <rFont val="Tahoma"/>
            <family val="2"/>
          </rPr>
          <t xml:space="preserve">
28/ene/14
$11,219 = 3300 mesn. Dic + 150 cgo fijo + 165 ineteres mora=3615 +887 DE INT. ANTERIOR
                  3615 mens ene (3300+15+165
                  3102 mens.feb</t>
        </r>
      </text>
    </comment>
    <comment ref="AL18" authorId="1">
      <text>
        <r>
          <rPr>
            <b/>
            <sz val="9"/>
            <color indexed="81"/>
            <rFont val="Tahoma"/>
            <family val="2"/>
          </rPr>
          <t>contabilidad:</t>
        </r>
        <r>
          <rPr>
            <sz val="9"/>
            <color indexed="81"/>
            <rFont val="Tahoma"/>
            <family val="2"/>
          </rPr>
          <t xml:space="preserve">
$6,500  03-ABRIL-2014
$3400 MES MZO (FALTA RECARGO + INETRES)
$3100 MES ABRIL </t>
        </r>
      </text>
    </comment>
    <comment ref="AN18" authorId="1">
      <text>
        <r>
          <rPr>
            <b/>
            <sz val="9"/>
            <color indexed="81"/>
            <rFont val="Tahoma"/>
            <family val="2"/>
          </rPr>
          <t>contabilidad:</t>
        </r>
        <r>
          <rPr>
            <sz val="9"/>
            <color indexed="81"/>
            <rFont val="Tahoma"/>
            <family val="2"/>
          </rPr>
          <t xml:space="preserve">
$6,500  03-ABRIL-2014
$3400 MES MZO (FALTA RECARGO + INETRES)
$3100 MES ABRIL </t>
        </r>
      </text>
    </comment>
    <comment ref="D19" authorId="1">
      <text>
        <r>
          <rPr>
            <b/>
            <sz val="8"/>
            <color indexed="81"/>
            <rFont val="Tahoma"/>
            <family val="2"/>
          </rPr>
          <t>11/10/12</t>
        </r>
        <r>
          <rPr>
            <sz val="8"/>
            <color indexed="81"/>
            <rFont val="Tahoma"/>
            <family val="2"/>
          </rPr>
          <t xml:space="preserve">
</t>
        </r>
      </text>
    </comment>
    <comment ref="F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H19" authorId="1">
      <text>
        <r>
          <rPr>
            <b/>
            <sz val="8"/>
            <color indexed="81"/>
            <rFont val="Tahoma"/>
            <family val="2"/>
          </rPr>
          <t>05/12/12</t>
        </r>
        <r>
          <rPr>
            <sz val="8"/>
            <color indexed="81"/>
            <rFont val="Tahoma"/>
            <family val="2"/>
          </rPr>
          <t xml:space="preserve">
</t>
        </r>
      </text>
    </comment>
    <comment ref="J19" authorId="1">
      <text>
        <r>
          <rPr>
            <b/>
            <sz val="8"/>
            <color indexed="81"/>
            <rFont val="Tahoma"/>
            <family val="2"/>
          </rPr>
          <t>02/01/12</t>
        </r>
        <r>
          <rPr>
            <sz val="8"/>
            <color indexed="81"/>
            <rFont val="Tahoma"/>
            <family val="2"/>
          </rPr>
          <t xml:space="preserve">
</t>
        </r>
      </text>
    </comment>
    <comment ref="L19" authorId="1">
      <text>
        <r>
          <rPr>
            <b/>
            <sz val="9"/>
            <color indexed="81"/>
            <rFont val="Tahoma"/>
            <family val="2"/>
          </rPr>
          <t>05/02/13</t>
        </r>
        <r>
          <rPr>
            <sz val="9"/>
            <color indexed="81"/>
            <rFont val="Tahoma"/>
            <family val="2"/>
          </rPr>
          <t xml:space="preserve">
</t>
        </r>
      </text>
    </comment>
    <comment ref="N19" authorId="1">
      <text>
        <r>
          <rPr>
            <b/>
            <sz val="8"/>
            <color indexed="81"/>
            <rFont val="Tahoma"/>
            <family val="2"/>
          </rPr>
          <t xml:space="preserve">04/03/13
</t>
        </r>
      </text>
    </comment>
    <comment ref="P19" authorId="1">
      <text>
        <r>
          <rPr>
            <b/>
            <sz val="9"/>
            <color indexed="81"/>
            <rFont val="Tahoma"/>
            <family val="2"/>
          </rPr>
          <t>04/04/13</t>
        </r>
      </text>
    </comment>
    <comment ref="R19" authorId="1">
      <text>
        <r>
          <rPr>
            <b/>
            <sz val="9"/>
            <color indexed="81"/>
            <rFont val="Tahoma"/>
            <family val="2"/>
          </rPr>
          <t>03/05/13</t>
        </r>
        <r>
          <rPr>
            <sz val="9"/>
            <color indexed="81"/>
            <rFont val="Tahoma"/>
            <family val="2"/>
          </rPr>
          <t xml:space="preserve">
</t>
        </r>
      </text>
    </comment>
    <comment ref="T19" authorId="1">
      <text>
        <r>
          <rPr>
            <b/>
            <sz val="9"/>
            <color indexed="81"/>
            <rFont val="Tahoma"/>
            <family val="2"/>
          </rPr>
          <t>contabilidad:</t>
        </r>
        <r>
          <rPr>
            <sz val="9"/>
            <color indexed="81"/>
            <rFont val="Tahoma"/>
            <family val="2"/>
          </rPr>
          <t xml:space="preserve">
</t>
        </r>
        <r>
          <rPr>
            <sz val="10"/>
            <color indexed="81"/>
            <rFont val="Tahoma"/>
            <family val="2"/>
          </rPr>
          <t>03-JUNIO-13</t>
        </r>
      </text>
    </comment>
    <comment ref="V19" authorId="1">
      <text>
        <r>
          <rPr>
            <b/>
            <sz val="9"/>
            <color indexed="81"/>
            <rFont val="Tahoma"/>
            <family val="2"/>
          </rPr>
          <t>05/07/13</t>
        </r>
      </text>
    </comment>
    <comment ref="X19"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Z19" authorId="1">
      <text>
        <r>
          <rPr>
            <b/>
            <sz val="9"/>
            <color indexed="81"/>
            <rFont val="Tahoma"/>
            <family val="2"/>
          </rPr>
          <t>contabilidad:</t>
        </r>
        <r>
          <rPr>
            <sz val="9"/>
            <color indexed="81"/>
            <rFont val="Tahoma"/>
            <family val="2"/>
          </rPr>
          <t xml:space="preserve">
</t>
        </r>
        <r>
          <rPr>
            <sz val="10"/>
            <color indexed="81"/>
            <rFont val="Tahoma"/>
            <family val="2"/>
          </rPr>
          <t>5-SEP-13</t>
        </r>
      </text>
    </comment>
    <comment ref="AB19"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19"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19" authorId="1">
      <text>
        <r>
          <rPr>
            <b/>
            <sz val="9"/>
            <color indexed="81"/>
            <rFont val="Tahoma"/>
            <family val="2"/>
          </rPr>
          <t>contabilidad:</t>
        </r>
        <r>
          <rPr>
            <sz val="9"/>
            <color indexed="81"/>
            <rFont val="Tahoma"/>
            <family val="2"/>
          </rPr>
          <t xml:space="preserve">
5-DIC-13</t>
        </r>
      </text>
    </comment>
    <comment ref="AH19" authorId="1">
      <text>
        <r>
          <rPr>
            <b/>
            <sz val="9"/>
            <color indexed="81"/>
            <rFont val="Tahoma"/>
            <family val="2"/>
          </rPr>
          <t>contabilidad:</t>
        </r>
        <r>
          <rPr>
            <sz val="9"/>
            <color indexed="81"/>
            <rFont val="Tahoma"/>
            <family val="2"/>
          </rPr>
          <t xml:space="preserve">
03-ENE-2014</t>
        </r>
      </text>
    </comment>
    <comment ref="AJ19" authorId="1">
      <text>
        <r>
          <rPr>
            <b/>
            <sz val="9"/>
            <color indexed="81"/>
            <rFont val="Tahoma"/>
            <family val="2"/>
          </rPr>
          <t>contabilidad:</t>
        </r>
        <r>
          <rPr>
            <sz val="9"/>
            <color indexed="81"/>
            <rFont val="Tahoma"/>
            <family val="2"/>
          </rPr>
          <t xml:space="preserve">
05-FEB-14</t>
        </r>
      </text>
    </comment>
    <comment ref="AL19" authorId="1">
      <text>
        <r>
          <rPr>
            <b/>
            <sz val="9"/>
            <color indexed="81"/>
            <rFont val="Tahoma"/>
            <family val="2"/>
          </rPr>
          <t>contabilidad:</t>
        </r>
        <r>
          <rPr>
            <sz val="9"/>
            <color indexed="81"/>
            <rFont val="Tahoma"/>
            <family val="2"/>
          </rPr>
          <t xml:space="preserve">
05-MZO-2014</t>
        </r>
      </text>
    </comment>
    <comment ref="AN19" authorId="1">
      <text>
        <r>
          <rPr>
            <b/>
            <sz val="9"/>
            <color indexed="81"/>
            <rFont val="Tahoma"/>
            <family val="2"/>
          </rPr>
          <t>contabilidad:</t>
        </r>
        <r>
          <rPr>
            <sz val="9"/>
            <color indexed="81"/>
            <rFont val="Tahoma"/>
            <family val="2"/>
          </rPr>
          <t xml:space="preserve">
4-abril-2014</t>
        </r>
      </text>
    </comment>
    <comment ref="D20" authorId="1">
      <text>
        <r>
          <rPr>
            <b/>
            <sz val="8"/>
            <color indexed="81"/>
            <rFont val="Tahoma"/>
            <family val="2"/>
          </rPr>
          <t>05/11/12</t>
        </r>
      </text>
    </comment>
    <comment ref="F20" authorId="1">
      <text>
        <r>
          <rPr>
            <b/>
            <sz val="8"/>
            <color indexed="81"/>
            <rFont val="Tahoma"/>
            <family val="2"/>
          </rPr>
          <t>05/11/12</t>
        </r>
      </text>
    </comment>
    <comment ref="H20" authorId="1">
      <text>
        <r>
          <rPr>
            <b/>
            <sz val="10"/>
            <color indexed="81"/>
            <rFont val="Tahoma"/>
            <family val="2"/>
          </rPr>
          <t>04/12/12</t>
        </r>
        <r>
          <rPr>
            <sz val="8"/>
            <color indexed="81"/>
            <rFont val="Tahoma"/>
            <family val="2"/>
          </rPr>
          <t xml:space="preserve">
</t>
        </r>
      </text>
    </comment>
    <comment ref="J20" authorId="1">
      <text>
        <r>
          <rPr>
            <b/>
            <sz val="10"/>
            <color indexed="81"/>
            <rFont val="Tahoma"/>
            <family val="2"/>
          </rPr>
          <t>11/01/12</t>
        </r>
        <r>
          <rPr>
            <sz val="8"/>
            <color indexed="81"/>
            <rFont val="Tahoma"/>
            <family val="2"/>
          </rPr>
          <t xml:space="preserve">
</t>
        </r>
      </text>
    </comment>
    <comment ref="L20" authorId="1">
      <text>
        <r>
          <rPr>
            <b/>
            <sz val="9"/>
            <color indexed="81"/>
            <rFont val="Tahoma"/>
            <family val="2"/>
          </rPr>
          <t>05/02/13</t>
        </r>
      </text>
    </comment>
    <comment ref="N20" authorId="1">
      <text>
        <r>
          <rPr>
            <b/>
            <sz val="9"/>
            <color indexed="81"/>
            <rFont val="Tahoma"/>
            <family val="2"/>
          </rPr>
          <t>25/04/13</t>
        </r>
        <r>
          <rPr>
            <sz val="9"/>
            <color indexed="81"/>
            <rFont val="Tahoma"/>
            <family val="2"/>
          </rPr>
          <t xml:space="preserve">
</t>
        </r>
      </text>
    </comment>
    <comment ref="P20" authorId="1">
      <text>
        <r>
          <rPr>
            <b/>
            <sz val="9"/>
            <color indexed="81"/>
            <rFont val="Tahoma"/>
            <family val="2"/>
          </rPr>
          <t>25/04/13</t>
        </r>
        <r>
          <rPr>
            <sz val="9"/>
            <color indexed="81"/>
            <rFont val="Tahoma"/>
            <family val="2"/>
          </rPr>
          <t xml:space="preserve">
</t>
        </r>
      </text>
    </comment>
    <comment ref="R20" authorId="1">
      <text>
        <r>
          <rPr>
            <b/>
            <sz val="9"/>
            <color indexed="81"/>
            <rFont val="Tahoma"/>
            <family val="2"/>
          </rPr>
          <t>03/05/13</t>
        </r>
        <r>
          <rPr>
            <sz val="9"/>
            <color indexed="81"/>
            <rFont val="Tahoma"/>
            <family val="2"/>
          </rPr>
          <t xml:space="preserve">
</t>
        </r>
      </text>
    </comment>
    <comment ref="T20" authorId="1">
      <text>
        <r>
          <rPr>
            <b/>
            <sz val="9"/>
            <color indexed="81"/>
            <rFont val="Tahoma"/>
            <family val="2"/>
          </rPr>
          <t>04/06/2013</t>
        </r>
      </text>
    </comment>
    <comment ref="V20" authorId="1">
      <text>
        <r>
          <rPr>
            <b/>
            <sz val="9"/>
            <color indexed="81"/>
            <rFont val="Tahoma"/>
            <family val="2"/>
          </rPr>
          <t>04/07/2012</t>
        </r>
      </text>
    </comment>
    <comment ref="X20" authorId="2">
      <text>
        <r>
          <rPr>
            <b/>
            <sz val="9"/>
            <color indexed="81"/>
            <rFont val="Tahoma"/>
            <family val="2"/>
          </rPr>
          <t>15-AGO-13</t>
        </r>
        <r>
          <rPr>
            <sz val="9"/>
            <color indexed="81"/>
            <rFont val="Tahoma"/>
            <family val="2"/>
          </rPr>
          <t xml:space="preserve">
</t>
        </r>
      </text>
    </comment>
    <comment ref="Z20" authorId="2">
      <text>
        <r>
          <rPr>
            <b/>
            <sz val="9"/>
            <color indexed="81"/>
            <rFont val="Tahoma"/>
            <family val="2"/>
          </rPr>
          <t xml:space="preserve">20-SEP-13
</t>
        </r>
        <r>
          <rPr>
            <sz val="9"/>
            <color indexed="81"/>
            <rFont val="Tahoma"/>
            <family val="2"/>
          </rPr>
          <t xml:space="preserve">
</t>
        </r>
      </text>
    </comment>
    <comment ref="AB20" authorId="1">
      <text>
        <r>
          <rPr>
            <b/>
            <sz val="9"/>
            <color indexed="81"/>
            <rFont val="Tahoma"/>
            <family val="2"/>
          </rPr>
          <t>contabilidad:</t>
        </r>
        <r>
          <rPr>
            <sz val="9"/>
            <color indexed="81"/>
            <rFont val="Tahoma"/>
            <family val="2"/>
          </rPr>
          <t xml:space="preserve">
</t>
        </r>
        <r>
          <rPr>
            <sz val="10"/>
            <color indexed="81"/>
            <rFont val="Tahoma"/>
            <family val="2"/>
          </rPr>
          <t xml:space="preserve">22-NOV-13
</t>
        </r>
      </text>
    </comment>
    <comment ref="AD20" authorId="1">
      <text>
        <r>
          <rPr>
            <b/>
            <sz val="9"/>
            <color indexed="81"/>
            <rFont val="Tahoma"/>
            <family val="2"/>
          </rPr>
          <t>contabilidad:</t>
        </r>
        <r>
          <rPr>
            <sz val="9"/>
            <color indexed="81"/>
            <rFont val="Tahoma"/>
            <family val="2"/>
          </rPr>
          <t xml:space="preserve">
23/DIC/2013</t>
        </r>
      </text>
    </comment>
    <comment ref="AF20" authorId="1">
      <text>
        <r>
          <rPr>
            <b/>
            <sz val="9"/>
            <color indexed="81"/>
            <rFont val="Tahoma"/>
            <family val="2"/>
          </rPr>
          <t>contabilidad:</t>
        </r>
        <r>
          <rPr>
            <sz val="9"/>
            <color indexed="81"/>
            <rFont val="Tahoma"/>
            <family val="2"/>
          </rPr>
          <t xml:space="preserve">
15-ENE-2014
3300 mns. + 150 cgo fijo + 165 interes mora.</t>
        </r>
      </text>
    </comment>
    <comment ref="AH20" authorId="1">
      <text>
        <r>
          <rPr>
            <b/>
            <sz val="9"/>
            <color indexed="81"/>
            <rFont val="Tahoma"/>
            <family val="2"/>
          </rPr>
          <t>contabilidad:</t>
        </r>
        <r>
          <rPr>
            <sz val="9"/>
            <color indexed="81"/>
            <rFont val="Tahoma"/>
            <family val="2"/>
          </rPr>
          <t xml:space="preserve">
31-MZO-2014
SUPUESTAMENTE EXTRAVIO EL CORRESPONDIENTE AL MES DE ENE Y LIC. AUTORIZA PAGO NORMAL</t>
        </r>
      </text>
    </comment>
    <comment ref="AJ20" authorId="1">
      <text>
        <r>
          <rPr>
            <b/>
            <sz val="9"/>
            <color indexed="81"/>
            <rFont val="Tahoma"/>
            <family val="2"/>
          </rPr>
          <t>contabilidad:</t>
        </r>
        <r>
          <rPr>
            <sz val="9"/>
            <color indexed="81"/>
            <rFont val="Tahoma"/>
            <family val="2"/>
          </rPr>
          <t xml:space="preserve">
04-MZO-2014
$3,300 MENS.
$150 CGO FIJO
$165 INTERES MORA.</t>
        </r>
      </text>
    </comment>
    <comment ref="AL20" authorId="1">
      <text>
        <r>
          <rPr>
            <b/>
            <sz val="9"/>
            <color indexed="81"/>
            <rFont val="Tahoma"/>
            <family val="2"/>
          </rPr>
          <t>contabilidad:</t>
        </r>
        <r>
          <rPr>
            <sz val="9"/>
            <color indexed="81"/>
            <rFont val="Tahoma"/>
            <family val="2"/>
          </rPr>
          <t xml:space="preserve">
4-ABRIL-2014
$3300 MES MZO
$150 CAGO FIJO
$150 INTERES MORA</t>
        </r>
      </text>
    </comment>
    <comment ref="AN20" authorId="1">
      <text>
        <r>
          <rPr>
            <b/>
            <sz val="9"/>
            <color indexed="81"/>
            <rFont val="Tahoma"/>
            <family val="2"/>
          </rPr>
          <t>contabilidad:</t>
        </r>
        <r>
          <rPr>
            <sz val="9"/>
            <color indexed="81"/>
            <rFont val="Tahoma"/>
            <family val="2"/>
          </rPr>
          <t xml:space="preserve">
22-mayo-2014
$3,615. (3300 mensualidad +150 cargo fijo + 165 interes mora.</t>
        </r>
      </text>
    </comment>
    <comment ref="D21" authorId="1">
      <text>
        <r>
          <rPr>
            <b/>
            <sz val="8"/>
            <color indexed="81"/>
            <rFont val="Tahoma"/>
            <family val="2"/>
          </rPr>
          <t>31/08/12</t>
        </r>
        <r>
          <rPr>
            <sz val="8"/>
            <color indexed="81"/>
            <rFont val="Tahoma"/>
            <family val="2"/>
          </rPr>
          <t xml:space="preserve">
</t>
        </r>
      </text>
    </comment>
    <comment ref="F21" authorId="1">
      <text>
        <r>
          <rPr>
            <b/>
            <sz val="8"/>
            <color indexed="81"/>
            <rFont val="Tahoma"/>
            <family val="2"/>
          </rPr>
          <t>30/11/12</t>
        </r>
        <r>
          <rPr>
            <sz val="8"/>
            <color indexed="81"/>
            <rFont val="Tahoma"/>
            <family val="2"/>
          </rPr>
          <t xml:space="preserve">
</t>
        </r>
      </text>
    </comment>
    <comment ref="H21" authorId="1">
      <text>
        <r>
          <rPr>
            <b/>
            <sz val="8"/>
            <color indexed="81"/>
            <rFont val="Tahoma"/>
            <family val="2"/>
          </rPr>
          <t>31/12/12</t>
        </r>
      </text>
    </comment>
    <comment ref="J21" authorId="1">
      <text>
        <r>
          <rPr>
            <sz val="9"/>
            <color indexed="81"/>
            <rFont val="Tahoma"/>
            <family val="2"/>
          </rPr>
          <t xml:space="preserve">22/02/13
</t>
        </r>
      </text>
    </comment>
    <comment ref="L21" authorId="1">
      <text>
        <r>
          <rPr>
            <b/>
            <sz val="9"/>
            <color indexed="81"/>
            <rFont val="Tahoma"/>
            <family val="2"/>
          </rPr>
          <t>contabilidad:</t>
        </r>
        <r>
          <rPr>
            <sz val="9"/>
            <color indexed="81"/>
            <rFont val="Tahoma"/>
            <family val="2"/>
          </rPr>
          <t xml:space="preserve">
2-ene-2014
$3300 + 150 cgo. Fijo</t>
        </r>
      </text>
    </comment>
    <comment ref="N21" authorId="1">
      <text>
        <r>
          <rPr>
            <b/>
            <sz val="9"/>
            <color indexed="81"/>
            <rFont val="Tahoma"/>
            <family val="2"/>
          </rPr>
          <t>contabilidad:</t>
        </r>
        <r>
          <rPr>
            <sz val="9"/>
            <color indexed="81"/>
            <rFont val="Tahoma"/>
            <family val="2"/>
          </rPr>
          <t xml:space="preserve">
3-ENE-2014
$3300 + 150 CGO. FIJO</t>
        </r>
      </text>
    </comment>
    <comment ref="P21" authorId="1">
      <text>
        <r>
          <rPr>
            <b/>
            <sz val="9"/>
            <color indexed="81"/>
            <rFont val="Tahoma"/>
            <family val="2"/>
          </rPr>
          <t xml:space="preserve">contabilidad:
</t>
        </r>
        <r>
          <rPr>
            <sz val="9"/>
            <color indexed="81"/>
            <rFont val="Tahoma"/>
            <family val="2"/>
          </rPr>
          <t>7-ENE-2014
$3300 + 15 CGO. FIJO</t>
        </r>
      </text>
    </comment>
    <comment ref="R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T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V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X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t>
        </r>
      </text>
    </comment>
    <comment ref="Z21" authorId="1">
      <text>
        <r>
          <rPr>
            <b/>
            <sz val="9"/>
            <color indexed="81"/>
            <rFont val="Tahoma"/>
            <family val="2"/>
          </rPr>
          <t>contabilidad:</t>
        </r>
        <r>
          <rPr>
            <sz val="9"/>
            <color indexed="81"/>
            <rFont val="Tahoma"/>
            <family val="2"/>
          </rPr>
          <t xml:space="preserve">
10-ENE-2014
$15,000=MAYO (3450 mens.+150 cgo fijo
              JUNIO  (3450 mens.+150 cgo fijo
              JULIO  (3450mens.+150 cgo fijo
              AGO (3450mens.+150 cgo fijo
              SEP   (1200
3000     SEP 2250 Y OCT 750</t>
        </r>
      </text>
    </comment>
    <comment ref="AB21" authorId="1">
      <text>
        <r>
          <rPr>
            <b/>
            <sz val="9"/>
            <color indexed="81"/>
            <rFont val="Tahoma"/>
            <family val="2"/>
          </rPr>
          <t>contabilidad:</t>
        </r>
        <r>
          <rPr>
            <sz val="9"/>
            <color indexed="81"/>
            <rFont val="Tahoma"/>
            <family val="2"/>
          </rPr>
          <t xml:space="preserve">
17-ENE-2014
3000     SEP (2250 Y OCT 750)
31-ENE-2014
4000     OCT 2700 + NOV 1300</t>
        </r>
      </text>
    </comment>
    <comment ref="AD21" authorId="1">
      <text>
        <r>
          <rPr>
            <b/>
            <sz val="9"/>
            <color indexed="81"/>
            <rFont val="Tahoma"/>
            <family val="2"/>
          </rPr>
          <t>contabilidad:</t>
        </r>
        <r>
          <rPr>
            <sz val="9"/>
            <color indexed="81"/>
            <rFont val="Tahoma"/>
            <family val="2"/>
          </rPr>
          <t xml:space="preserve">
31-ENE-2014
4000     OCT 2700 + NOV 1300
07-FEB-2014
5000     $2150 completa nov/13 + $2850 abono dic/13</t>
        </r>
      </text>
    </comment>
    <comment ref="AF21" authorId="1">
      <text>
        <r>
          <rPr>
            <b/>
            <sz val="9"/>
            <color indexed="81"/>
            <rFont val="Tahoma"/>
            <family val="2"/>
          </rPr>
          <t>contabilidad:</t>
        </r>
        <r>
          <rPr>
            <sz val="9"/>
            <color indexed="81"/>
            <rFont val="Tahoma"/>
            <family val="2"/>
          </rPr>
          <t xml:space="preserve">
07-FEB-2014
5000     $2150 completa nov/13 + $2850 abono dic/13
21-feb-2014 
2500     $600 completa dic/13 + $1900 abono ene/14</t>
        </r>
      </text>
    </comment>
    <comment ref="AH21" authorId="1">
      <text>
        <r>
          <rPr>
            <b/>
            <sz val="9"/>
            <color indexed="81"/>
            <rFont val="Tahoma"/>
            <family val="2"/>
          </rPr>
          <t>contabilidad:</t>
        </r>
        <r>
          <rPr>
            <sz val="9"/>
            <color indexed="81"/>
            <rFont val="Tahoma"/>
            <family val="2"/>
          </rPr>
          <t xml:space="preserve">
21-feb-2014 
2500     $600 completa dic/13 + $1900 abono ene/14
28-feb-2014
2500      $1,550 completa mes ene/14 + $950 abono feb/14</t>
        </r>
      </text>
    </comment>
    <comment ref="AJ21" authorId="1">
      <text>
        <r>
          <rPr>
            <b/>
            <sz val="9"/>
            <color indexed="81"/>
            <rFont val="Tahoma"/>
            <family val="2"/>
          </rPr>
          <t>contabilidad:</t>
        </r>
        <r>
          <rPr>
            <sz val="9"/>
            <color indexed="81"/>
            <rFont val="Tahoma"/>
            <family val="2"/>
          </rPr>
          <t xml:space="preserve">
28-feb-2014
2500      $1,550 completa mes ene/14 + $950 abono feb/14
07-MZO-2014
2500 COMPLEMENTO MES FEB/14</t>
        </r>
      </text>
    </comment>
    <comment ref="D22" authorId="1">
      <text>
        <r>
          <rPr>
            <b/>
            <sz val="8"/>
            <color indexed="81"/>
            <rFont val="Tahoma"/>
            <family val="2"/>
          </rPr>
          <t>06/09/12</t>
        </r>
        <r>
          <rPr>
            <sz val="8"/>
            <color indexed="81"/>
            <rFont val="Tahoma"/>
            <family val="2"/>
          </rPr>
          <t xml:space="preserve">
</t>
        </r>
      </text>
    </comment>
    <comment ref="F22" authorId="1">
      <text>
        <r>
          <rPr>
            <b/>
            <sz val="8"/>
            <color indexed="81"/>
            <rFont val="Tahoma"/>
            <family val="2"/>
          </rPr>
          <t>30/11/12</t>
        </r>
      </text>
    </comment>
    <comment ref="H22" authorId="1">
      <text>
        <r>
          <rPr>
            <sz val="10"/>
            <color indexed="81"/>
            <rFont val="Tahoma"/>
            <family val="2"/>
          </rPr>
          <t>16-ENERO-13</t>
        </r>
        <r>
          <rPr>
            <sz val="9"/>
            <color indexed="81"/>
            <rFont val="Tahoma"/>
            <family val="2"/>
          </rPr>
          <t xml:space="preserve">
</t>
        </r>
      </text>
    </comment>
    <comment ref="J22" authorId="1">
      <text>
        <r>
          <rPr>
            <b/>
            <sz val="9"/>
            <color indexed="81"/>
            <rFont val="Tahoma"/>
            <family val="2"/>
          </rPr>
          <t>contabilidad:</t>
        </r>
        <r>
          <rPr>
            <sz val="9"/>
            <color indexed="81"/>
            <rFont val="Tahoma"/>
            <family val="2"/>
          </rPr>
          <t xml:space="preserve">
</t>
        </r>
        <r>
          <rPr>
            <sz val="10"/>
            <color indexed="81"/>
            <rFont val="Tahoma"/>
            <family val="2"/>
          </rPr>
          <t>25-FEB-13</t>
        </r>
      </text>
    </comment>
    <comment ref="L22" authorId="1">
      <text>
        <r>
          <rPr>
            <b/>
            <sz val="9"/>
            <color indexed="81"/>
            <rFont val="Tahoma"/>
            <family val="2"/>
          </rPr>
          <t>contabilidad:</t>
        </r>
        <r>
          <rPr>
            <sz val="9"/>
            <color indexed="81"/>
            <rFont val="Tahoma"/>
            <family val="2"/>
          </rPr>
          <t xml:space="preserve">
</t>
        </r>
        <r>
          <rPr>
            <sz val="10"/>
            <color indexed="81"/>
            <rFont val="Tahoma"/>
            <family val="2"/>
          </rPr>
          <t>11-ABRIL-13</t>
        </r>
      </text>
    </comment>
    <comment ref="N22" authorId="1">
      <text>
        <r>
          <rPr>
            <b/>
            <sz val="9"/>
            <color indexed="81"/>
            <rFont val="Tahoma"/>
            <family val="2"/>
          </rPr>
          <t>contabilidad:</t>
        </r>
        <r>
          <rPr>
            <sz val="9"/>
            <color indexed="81"/>
            <rFont val="Tahoma"/>
            <family val="2"/>
          </rPr>
          <t xml:space="preserve">
</t>
        </r>
        <r>
          <rPr>
            <sz val="10"/>
            <color indexed="81"/>
            <rFont val="Tahoma"/>
            <family val="2"/>
          </rPr>
          <t xml:space="preserve">30-ABRIL-13
</t>
        </r>
      </text>
    </comment>
    <comment ref="P22" authorId="1">
      <text>
        <r>
          <rPr>
            <b/>
            <sz val="9"/>
            <color indexed="81"/>
            <rFont val="Tahoma"/>
            <family val="2"/>
          </rPr>
          <t>contabilidad:</t>
        </r>
        <r>
          <rPr>
            <sz val="9"/>
            <color indexed="81"/>
            <rFont val="Tahoma"/>
            <family val="2"/>
          </rPr>
          <t xml:space="preserve">
</t>
        </r>
        <r>
          <rPr>
            <sz val="10"/>
            <color indexed="81"/>
            <rFont val="Tahoma"/>
            <family val="2"/>
          </rPr>
          <t>28-JUNIO-13</t>
        </r>
      </text>
    </comment>
    <comment ref="R22" authorId="1">
      <text>
        <r>
          <rPr>
            <b/>
            <sz val="9"/>
            <color indexed="81"/>
            <rFont val="Tahoma"/>
            <family val="2"/>
          </rPr>
          <t>contabilidad:</t>
        </r>
        <r>
          <rPr>
            <sz val="9"/>
            <color indexed="81"/>
            <rFont val="Tahoma"/>
            <family val="2"/>
          </rPr>
          <t xml:space="preserve">
</t>
        </r>
        <r>
          <rPr>
            <sz val="10"/>
            <color indexed="81"/>
            <rFont val="Tahoma"/>
            <family val="2"/>
          </rPr>
          <t>06-AGOST-13</t>
        </r>
      </text>
    </comment>
    <comment ref="T22"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V22" authorId="1">
      <text>
        <r>
          <rPr>
            <b/>
            <sz val="9"/>
            <color indexed="81"/>
            <rFont val="Tahoma"/>
            <family val="2"/>
          </rPr>
          <t>contabilidad:</t>
        </r>
        <r>
          <rPr>
            <sz val="9"/>
            <color indexed="81"/>
            <rFont val="Tahoma"/>
            <family val="2"/>
          </rPr>
          <t xml:space="preserve">
22-NOV-13</t>
        </r>
      </text>
    </comment>
    <comment ref="X22" authorId="1">
      <text>
        <r>
          <rPr>
            <b/>
            <sz val="9"/>
            <color indexed="81"/>
            <rFont val="Tahoma"/>
            <family val="2"/>
          </rPr>
          <t>contabilidad:</t>
        </r>
        <r>
          <rPr>
            <sz val="9"/>
            <color indexed="81"/>
            <rFont val="Tahoma"/>
            <family val="2"/>
          </rPr>
          <t xml:space="preserve">
11-DIC-13 $3615
3300 MENS.
150  CARGO FIJO
165  INTERES MORA.</t>
        </r>
      </text>
    </comment>
    <comment ref="Z22" authorId="1">
      <text>
        <r>
          <rPr>
            <b/>
            <sz val="9"/>
            <color indexed="81"/>
            <rFont val="Tahoma"/>
            <family val="2"/>
          </rPr>
          <t>contabilidad:</t>
        </r>
        <r>
          <rPr>
            <sz val="9"/>
            <color indexed="81"/>
            <rFont val="Tahoma"/>
            <family val="2"/>
          </rPr>
          <t xml:space="preserve">
11-DIC-13 $3615
3300 MENS.
150  CARGO FIJO
200  INTERES MORA.</t>
        </r>
      </text>
    </comment>
    <comment ref="AB22" authorId="1">
      <text>
        <r>
          <rPr>
            <b/>
            <sz val="9"/>
            <color indexed="81"/>
            <rFont val="Tahoma"/>
            <family val="2"/>
          </rPr>
          <t>contabilidad:</t>
        </r>
        <r>
          <rPr>
            <sz val="9"/>
            <color indexed="81"/>
            <rFont val="Tahoma"/>
            <family val="2"/>
          </rPr>
          <t xml:space="preserve">
09-ENE-2014
$3300 mens. + 150 cgo fijo + 200 interes mora</t>
        </r>
      </text>
    </comment>
    <comment ref="AD22" authorId="1">
      <text>
        <r>
          <rPr>
            <b/>
            <sz val="9"/>
            <color indexed="81"/>
            <rFont val="Tahoma"/>
            <family val="2"/>
          </rPr>
          <t>contabilidad:</t>
        </r>
        <r>
          <rPr>
            <sz val="9"/>
            <color indexed="81"/>
            <rFont val="Tahoma"/>
            <family val="2"/>
          </rPr>
          <t xml:space="preserve">
13-ENE-2014
$3300 mens. + 150 cgo fijo + 200 interes mora</t>
        </r>
      </text>
    </comment>
    <comment ref="AF22" authorId="1">
      <text>
        <r>
          <rPr>
            <b/>
            <sz val="9"/>
            <color indexed="81"/>
            <rFont val="Tahoma"/>
            <family val="2"/>
          </rPr>
          <t>contabilidad:</t>
        </r>
        <r>
          <rPr>
            <sz val="9"/>
            <color indexed="81"/>
            <rFont val="Tahoma"/>
            <family val="2"/>
          </rPr>
          <t xml:space="preserve">
27-ENE-2014
$3,300 mens. Dic/13
$2,185 intereses moratorios desde feb/13</t>
        </r>
      </text>
    </comment>
    <comment ref="AH22" authorId="1">
      <text>
        <r>
          <rPr>
            <b/>
            <sz val="9"/>
            <color indexed="81"/>
            <rFont val="Tahoma"/>
            <family val="2"/>
          </rPr>
          <t>contabilidad:</t>
        </r>
        <r>
          <rPr>
            <sz val="9"/>
            <color indexed="81"/>
            <rFont val="Tahoma"/>
            <family val="2"/>
          </rPr>
          <t xml:space="preserve">
31-ENE-14
$3,300 mns. + 150 cgo fijo + 165 interes mora</t>
        </r>
      </text>
    </comment>
    <comment ref="AJ22" authorId="1">
      <text>
        <r>
          <rPr>
            <b/>
            <sz val="9"/>
            <color indexed="81"/>
            <rFont val="Tahoma"/>
            <family val="2"/>
          </rPr>
          <t>contabilidad:</t>
        </r>
        <r>
          <rPr>
            <sz val="9"/>
            <color indexed="81"/>
            <rFont val="Tahoma"/>
            <family val="2"/>
          </rPr>
          <t xml:space="preserve">
04-FEB-14</t>
        </r>
      </text>
    </comment>
    <comment ref="AL22" authorId="1">
      <text>
        <r>
          <rPr>
            <b/>
            <sz val="9"/>
            <color indexed="81"/>
            <rFont val="Tahoma"/>
            <family val="2"/>
          </rPr>
          <t>contabilidad:</t>
        </r>
        <r>
          <rPr>
            <sz val="9"/>
            <color indexed="81"/>
            <rFont val="Tahoma"/>
            <family val="2"/>
          </rPr>
          <t xml:space="preserve">
05-MZO-2014
</t>
        </r>
      </text>
    </comment>
    <comment ref="AN22" authorId="1">
      <text>
        <r>
          <rPr>
            <b/>
            <sz val="9"/>
            <color indexed="81"/>
            <rFont val="Tahoma"/>
            <family val="2"/>
          </rPr>
          <t>contabilidad:</t>
        </r>
        <r>
          <rPr>
            <sz val="9"/>
            <color indexed="81"/>
            <rFont val="Tahoma"/>
            <family val="2"/>
          </rPr>
          <t xml:space="preserve">
04-ABRIL-2014</t>
        </r>
      </text>
    </comment>
    <comment ref="D23" authorId="1">
      <text>
        <r>
          <rPr>
            <b/>
            <sz val="8"/>
            <color indexed="81"/>
            <rFont val="Tahoma"/>
            <family val="2"/>
          </rPr>
          <t>13/09/12</t>
        </r>
        <r>
          <rPr>
            <sz val="8"/>
            <color indexed="81"/>
            <rFont val="Tahoma"/>
            <family val="2"/>
          </rPr>
          <t xml:space="preserve">
</t>
        </r>
      </text>
    </comment>
    <comment ref="F23" authorId="1">
      <text>
        <r>
          <rPr>
            <b/>
            <sz val="8"/>
            <color indexed="81"/>
            <rFont val="Tahoma"/>
            <family val="2"/>
          </rPr>
          <t>05/11/12</t>
        </r>
      </text>
    </comment>
    <comment ref="H23" authorId="1">
      <text>
        <r>
          <rPr>
            <b/>
            <sz val="8"/>
            <color indexed="81"/>
            <rFont val="Tahoma"/>
            <family val="2"/>
          </rPr>
          <t>04/12/12</t>
        </r>
        <r>
          <rPr>
            <sz val="8"/>
            <color indexed="81"/>
            <rFont val="Tahoma"/>
            <family val="2"/>
          </rPr>
          <t xml:space="preserve">
</t>
        </r>
      </text>
    </comment>
    <comment ref="J23" authorId="1">
      <text>
        <r>
          <rPr>
            <b/>
            <sz val="8"/>
            <color indexed="81"/>
            <rFont val="Tahoma"/>
            <family val="2"/>
          </rPr>
          <t>04/01/13</t>
        </r>
      </text>
    </comment>
    <comment ref="L23" authorId="1">
      <text>
        <r>
          <rPr>
            <b/>
            <sz val="9"/>
            <color indexed="81"/>
            <rFont val="Tahoma"/>
            <family val="2"/>
          </rPr>
          <t>13/02/13</t>
        </r>
        <r>
          <rPr>
            <sz val="9"/>
            <color indexed="81"/>
            <rFont val="Tahoma"/>
            <family val="2"/>
          </rPr>
          <t xml:space="preserve">
</t>
        </r>
      </text>
    </comment>
    <comment ref="N23" authorId="1">
      <text>
        <r>
          <rPr>
            <b/>
            <sz val="9"/>
            <color indexed="81"/>
            <rFont val="Tahoma"/>
            <family val="2"/>
          </rPr>
          <t>contabilidad:</t>
        </r>
        <r>
          <rPr>
            <sz val="9"/>
            <color indexed="81"/>
            <rFont val="Tahoma"/>
            <family val="2"/>
          </rPr>
          <t xml:space="preserve">
</t>
        </r>
        <r>
          <rPr>
            <sz val="10"/>
            <color indexed="81"/>
            <rFont val="Tahoma"/>
            <family val="2"/>
          </rPr>
          <t>25-MZO-13</t>
        </r>
      </text>
    </comment>
    <comment ref="P23" authorId="1">
      <text>
        <r>
          <rPr>
            <b/>
            <sz val="9"/>
            <color indexed="81"/>
            <rFont val="Tahoma"/>
            <family val="2"/>
          </rPr>
          <t>contabilidad:</t>
        </r>
        <r>
          <rPr>
            <sz val="9"/>
            <color indexed="81"/>
            <rFont val="Tahoma"/>
            <family val="2"/>
          </rPr>
          <t xml:space="preserve">
</t>
        </r>
        <r>
          <rPr>
            <sz val="10"/>
            <color indexed="81"/>
            <rFont val="Tahoma"/>
            <family val="2"/>
          </rPr>
          <t>30-ABRIL-13</t>
        </r>
      </text>
    </comment>
    <comment ref="R23" authorId="1">
      <text>
        <r>
          <rPr>
            <b/>
            <sz val="9"/>
            <color indexed="81"/>
            <rFont val="Tahoma"/>
            <family val="2"/>
          </rPr>
          <t>31/05/13</t>
        </r>
        <r>
          <rPr>
            <sz val="9"/>
            <color indexed="81"/>
            <rFont val="Tahoma"/>
            <family val="2"/>
          </rPr>
          <t xml:space="preserve">
</t>
        </r>
      </text>
    </comment>
    <comment ref="T23" authorId="1">
      <text>
        <r>
          <rPr>
            <b/>
            <sz val="9"/>
            <color indexed="81"/>
            <rFont val="Tahoma"/>
            <family val="2"/>
          </rPr>
          <t>9-julio-13</t>
        </r>
        <r>
          <rPr>
            <sz val="9"/>
            <color indexed="81"/>
            <rFont val="Tahoma"/>
            <family val="2"/>
          </rPr>
          <t xml:space="preserve">
</t>
        </r>
      </text>
    </comment>
    <comment ref="V23" authorId="2">
      <text>
        <r>
          <rPr>
            <b/>
            <sz val="9"/>
            <color indexed="81"/>
            <rFont val="Tahoma"/>
            <family val="2"/>
          </rPr>
          <t>26-AGO-13</t>
        </r>
        <r>
          <rPr>
            <sz val="9"/>
            <color indexed="81"/>
            <rFont val="Tahoma"/>
            <family val="2"/>
          </rPr>
          <t xml:space="preserve">
</t>
        </r>
      </text>
    </comment>
    <comment ref="X23" authorId="2">
      <text>
        <r>
          <rPr>
            <b/>
            <sz val="9"/>
            <color indexed="81"/>
            <rFont val="Tahoma"/>
            <family val="2"/>
          </rPr>
          <t>4-SEP-13</t>
        </r>
        <r>
          <rPr>
            <sz val="9"/>
            <color indexed="81"/>
            <rFont val="Tahoma"/>
            <family val="2"/>
          </rPr>
          <t xml:space="preserve">
</t>
        </r>
      </text>
    </comment>
    <comment ref="Z23" authorId="2">
      <text>
        <r>
          <rPr>
            <b/>
            <sz val="9"/>
            <color indexed="81"/>
            <rFont val="Tahoma"/>
            <family val="2"/>
          </rPr>
          <t>5-NOV-13</t>
        </r>
        <r>
          <rPr>
            <sz val="9"/>
            <color indexed="81"/>
            <rFont val="Tahoma"/>
            <family val="2"/>
          </rPr>
          <t xml:space="preserve">
</t>
        </r>
      </text>
    </comment>
    <comment ref="AB23" authorId="2">
      <text>
        <r>
          <rPr>
            <b/>
            <sz val="9"/>
            <color indexed="81"/>
            <rFont val="Tahoma"/>
            <family val="2"/>
          </rPr>
          <t>5-NOV-13</t>
        </r>
        <r>
          <rPr>
            <sz val="9"/>
            <color indexed="81"/>
            <rFont val="Tahoma"/>
            <family val="2"/>
          </rPr>
          <t xml:space="preserve">
</t>
        </r>
      </text>
    </comment>
    <comment ref="AD23" authorId="1">
      <text>
        <r>
          <rPr>
            <b/>
            <sz val="9"/>
            <color indexed="81"/>
            <rFont val="Tahoma"/>
            <family val="2"/>
          </rPr>
          <t>contabilidad:</t>
        </r>
        <r>
          <rPr>
            <sz val="9"/>
            <color indexed="81"/>
            <rFont val="Tahoma"/>
            <family val="2"/>
          </rPr>
          <t xml:space="preserve">
19-DIC-13 
3,300 +150 fijo + 330 de recargos</t>
        </r>
      </text>
    </comment>
    <comment ref="AF23" authorId="1">
      <text>
        <r>
          <rPr>
            <b/>
            <sz val="9"/>
            <color indexed="81"/>
            <rFont val="Tahoma"/>
            <family val="2"/>
          </rPr>
          <t>contabilidad:</t>
        </r>
        <r>
          <rPr>
            <sz val="9"/>
            <color indexed="81"/>
            <rFont val="Tahoma"/>
            <family val="2"/>
          </rPr>
          <t xml:space="preserve">
19-DIC-13   3,300+150</t>
        </r>
      </text>
    </comment>
    <comment ref="AH23" authorId="1">
      <text>
        <r>
          <rPr>
            <b/>
            <sz val="9"/>
            <color indexed="81"/>
            <rFont val="Tahoma"/>
            <family val="2"/>
          </rPr>
          <t>contabilidad:</t>
        </r>
        <r>
          <rPr>
            <sz val="9"/>
            <color indexed="81"/>
            <rFont val="Tahoma"/>
            <family val="2"/>
          </rPr>
          <t xml:space="preserve">
19-DIC-13</t>
        </r>
      </text>
    </comment>
    <comment ref="AJ23" authorId="1">
      <text>
        <r>
          <rPr>
            <b/>
            <sz val="9"/>
            <color indexed="81"/>
            <rFont val="Tahoma"/>
            <family val="2"/>
          </rPr>
          <t>contabilidad:</t>
        </r>
        <r>
          <rPr>
            <sz val="9"/>
            <color indexed="81"/>
            <rFont val="Tahoma"/>
            <family val="2"/>
          </rPr>
          <t xml:space="preserve">
16-ABRIL-2014
$3300 MENSUALIDAD
$150 CARGO FIJO
$330 INTERES MORA. (2 MESES)</t>
        </r>
      </text>
    </comment>
    <comment ref="AL23" authorId="1">
      <text>
        <r>
          <rPr>
            <b/>
            <sz val="9"/>
            <color indexed="81"/>
            <rFont val="Tahoma"/>
            <family val="2"/>
          </rPr>
          <t>contabilidad:</t>
        </r>
        <r>
          <rPr>
            <sz val="9"/>
            <color indexed="81"/>
            <rFont val="Tahoma"/>
            <family val="2"/>
          </rPr>
          <t xml:space="preserve">
16-ABRIL-2014
$3300 MENSUALIDAD
$150 CARGO FIJO
$165 INTERES MORA</t>
        </r>
      </text>
    </comment>
    <comment ref="AN23" authorId="1">
      <text>
        <r>
          <rPr>
            <b/>
            <sz val="9"/>
            <color indexed="81"/>
            <rFont val="Tahoma"/>
            <family val="2"/>
          </rPr>
          <t>contabilidad:</t>
        </r>
        <r>
          <rPr>
            <sz val="9"/>
            <color indexed="81"/>
            <rFont val="Tahoma"/>
            <family val="2"/>
          </rPr>
          <t xml:space="preserve">
22-mayo-2014
$3,615. (3300 mensualidad +150 cargo fijo + 165 interes mora.</t>
        </r>
      </text>
    </comment>
    <comment ref="D24" authorId="1">
      <text>
        <r>
          <rPr>
            <b/>
            <sz val="8"/>
            <color indexed="81"/>
            <rFont val="Tahoma"/>
            <family val="2"/>
          </rPr>
          <t>04/09/12</t>
        </r>
        <r>
          <rPr>
            <sz val="8"/>
            <color indexed="81"/>
            <rFont val="Tahoma"/>
            <family val="2"/>
          </rPr>
          <t xml:space="preserve">
</t>
        </r>
      </text>
    </comment>
    <comment ref="F24" authorId="1">
      <text>
        <r>
          <rPr>
            <b/>
            <sz val="9"/>
            <color indexed="81"/>
            <rFont val="Tahoma"/>
            <family val="2"/>
          </rPr>
          <t>contabilidad:</t>
        </r>
        <r>
          <rPr>
            <sz val="9"/>
            <color indexed="81"/>
            <rFont val="Tahoma"/>
            <family val="2"/>
          </rPr>
          <t xml:space="preserve">
</t>
        </r>
        <r>
          <rPr>
            <sz val="10"/>
            <color indexed="81"/>
            <rFont val="Tahoma"/>
            <family val="2"/>
          </rPr>
          <t>05-NOV-13</t>
        </r>
      </text>
    </comment>
    <comment ref="H24" authorId="1">
      <text>
        <r>
          <rPr>
            <b/>
            <sz val="8"/>
            <color indexed="81"/>
            <rFont val="Tahoma"/>
            <family val="2"/>
          </rPr>
          <t>05/12/12</t>
        </r>
        <r>
          <rPr>
            <sz val="8"/>
            <color indexed="81"/>
            <rFont val="Tahoma"/>
            <family val="2"/>
          </rPr>
          <t xml:space="preserve">
</t>
        </r>
      </text>
    </comment>
    <comment ref="J24" authorId="1">
      <text>
        <r>
          <rPr>
            <b/>
            <sz val="8"/>
            <color indexed="81"/>
            <rFont val="Tahoma"/>
            <family val="2"/>
          </rPr>
          <t>04/01/13</t>
        </r>
      </text>
    </comment>
    <comment ref="L24" authorId="1">
      <text>
        <r>
          <rPr>
            <b/>
            <sz val="9"/>
            <color indexed="81"/>
            <rFont val="Tahoma"/>
            <family val="2"/>
          </rPr>
          <t>05/02/13</t>
        </r>
      </text>
    </comment>
    <comment ref="N24" authorId="1">
      <text>
        <r>
          <rPr>
            <b/>
            <sz val="9"/>
            <color indexed="81"/>
            <rFont val="Tahoma"/>
            <family val="2"/>
          </rPr>
          <t>contabilidad:</t>
        </r>
        <r>
          <rPr>
            <sz val="9"/>
            <color indexed="81"/>
            <rFont val="Tahoma"/>
            <family val="2"/>
          </rPr>
          <t xml:space="preserve">
</t>
        </r>
        <r>
          <rPr>
            <sz val="10"/>
            <color indexed="81"/>
            <rFont val="Tahoma"/>
            <family val="2"/>
          </rPr>
          <t>05-MZO-13</t>
        </r>
      </text>
    </comment>
    <comment ref="P24" authorId="1">
      <text>
        <r>
          <rPr>
            <b/>
            <sz val="9"/>
            <color indexed="81"/>
            <rFont val="Tahoma"/>
            <family val="2"/>
          </rPr>
          <t>contabilidad:</t>
        </r>
        <r>
          <rPr>
            <sz val="9"/>
            <color indexed="81"/>
            <rFont val="Tahoma"/>
            <family val="2"/>
          </rPr>
          <t xml:space="preserve">
</t>
        </r>
        <r>
          <rPr>
            <sz val="10"/>
            <color indexed="81"/>
            <rFont val="Tahoma"/>
            <family val="2"/>
          </rPr>
          <t>2-ABRIL-13</t>
        </r>
      </text>
    </comment>
    <comment ref="R24" authorId="1">
      <text>
        <r>
          <rPr>
            <b/>
            <sz val="9"/>
            <color indexed="81"/>
            <rFont val="Tahoma"/>
            <family val="2"/>
          </rPr>
          <t>contabilidad:</t>
        </r>
        <r>
          <rPr>
            <sz val="9"/>
            <color indexed="81"/>
            <rFont val="Tahoma"/>
            <family val="2"/>
          </rPr>
          <t xml:space="preserve">
</t>
        </r>
        <r>
          <rPr>
            <sz val="10"/>
            <color indexed="81"/>
            <rFont val="Tahoma"/>
            <family val="2"/>
          </rPr>
          <t>03-MAYO-13</t>
        </r>
      </text>
    </comment>
    <comment ref="T24" authorId="1">
      <text>
        <r>
          <rPr>
            <b/>
            <sz val="9"/>
            <color indexed="81"/>
            <rFont val="Tahoma"/>
            <family val="2"/>
          </rPr>
          <t>contabilidad:</t>
        </r>
        <r>
          <rPr>
            <sz val="9"/>
            <color indexed="81"/>
            <rFont val="Tahoma"/>
            <family val="2"/>
          </rPr>
          <t xml:space="preserve">
</t>
        </r>
        <r>
          <rPr>
            <sz val="10"/>
            <color indexed="81"/>
            <rFont val="Tahoma"/>
            <family val="2"/>
          </rPr>
          <t>05-JUNIO-13</t>
        </r>
      </text>
    </comment>
    <comment ref="V24" authorId="1">
      <text>
        <r>
          <rPr>
            <b/>
            <sz val="9"/>
            <color indexed="81"/>
            <rFont val="Tahoma"/>
            <family val="2"/>
          </rPr>
          <t>contabilidad:</t>
        </r>
        <r>
          <rPr>
            <sz val="9"/>
            <color indexed="81"/>
            <rFont val="Tahoma"/>
            <family val="2"/>
          </rPr>
          <t xml:space="preserve">
</t>
        </r>
        <r>
          <rPr>
            <sz val="10"/>
            <color indexed="81"/>
            <rFont val="Tahoma"/>
            <family val="2"/>
          </rPr>
          <t>05-JULIO-13</t>
        </r>
      </text>
    </comment>
    <comment ref="X24" authorId="1">
      <text>
        <r>
          <rPr>
            <b/>
            <sz val="9"/>
            <color indexed="81"/>
            <rFont val="Tahoma"/>
            <family val="2"/>
          </rPr>
          <t>contabilidad:</t>
        </r>
        <r>
          <rPr>
            <sz val="9"/>
            <color indexed="81"/>
            <rFont val="Tahoma"/>
            <family val="2"/>
          </rPr>
          <t xml:space="preserve">
</t>
        </r>
        <r>
          <rPr>
            <sz val="10"/>
            <color indexed="81"/>
            <rFont val="Tahoma"/>
            <family val="2"/>
          </rPr>
          <t>05-AGOST-13</t>
        </r>
      </text>
    </comment>
    <comment ref="Z24" authorId="1">
      <text>
        <r>
          <rPr>
            <b/>
            <sz val="9"/>
            <color indexed="81"/>
            <rFont val="Tahoma"/>
            <family val="2"/>
          </rPr>
          <t>contabilidad:</t>
        </r>
        <r>
          <rPr>
            <sz val="9"/>
            <color indexed="81"/>
            <rFont val="Tahoma"/>
            <family val="2"/>
          </rPr>
          <t xml:space="preserve">
</t>
        </r>
        <r>
          <rPr>
            <sz val="10"/>
            <color indexed="81"/>
            <rFont val="Tahoma"/>
            <family val="2"/>
          </rPr>
          <t>05-SEP-13</t>
        </r>
      </text>
    </comment>
    <comment ref="AB24"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24" authorId="1">
      <text>
        <r>
          <rPr>
            <b/>
            <sz val="9"/>
            <color indexed="81"/>
            <rFont val="Tahoma"/>
            <family val="2"/>
          </rPr>
          <t>contabilidad:</t>
        </r>
        <r>
          <rPr>
            <sz val="9"/>
            <color indexed="81"/>
            <rFont val="Tahoma"/>
            <family val="2"/>
          </rPr>
          <t xml:space="preserve">
05-NOV-13</t>
        </r>
      </text>
    </comment>
    <comment ref="AF24" authorId="1">
      <text>
        <r>
          <rPr>
            <b/>
            <sz val="9"/>
            <color indexed="81"/>
            <rFont val="Tahoma"/>
            <family val="2"/>
          </rPr>
          <t>contabilidad:</t>
        </r>
        <r>
          <rPr>
            <sz val="9"/>
            <color indexed="81"/>
            <rFont val="Tahoma"/>
            <family val="2"/>
          </rPr>
          <t xml:space="preserve">
05-DIC-2013</t>
        </r>
      </text>
    </comment>
    <comment ref="AJ24" authorId="1">
      <text>
        <r>
          <rPr>
            <b/>
            <sz val="9"/>
            <color indexed="81"/>
            <rFont val="Tahoma"/>
            <family val="2"/>
          </rPr>
          <t>contabilidad:</t>
        </r>
        <r>
          <rPr>
            <sz val="9"/>
            <color indexed="81"/>
            <rFont val="Tahoma"/>
            <family val="2"/>
          </rPr>
          <t xml:space="preserve">
04-FEB-2014</t>
        </r>
      </text>
    </comment>
    <comment ref="AL24" authorId="1">
      <text>
        <r>
          <rPr>
            <b/>
            <sz val="9"/>
            <color indexed="81"/>
            <rFont val="Tahoma"/>
            <family val="2"/>
          </rPr>
          <t>contabilidad:</t>
        </r>
        <r>
          <rPr>
            <sz val="9"/>
            <color indexed="81"/>
            <rFont val="Tahoma"/>
            <family val="2"/>
          </rPr>
          <t xml:space="preserve">
05-MZO-2014</t>
        </r>
      </text>
    </comment>
    <comment ref="AN24" authorId="1">
      <text>
        <r>
          <rPr>
            <b/>
            <sz val="9"/>
            <color indexed="81"/>
            <rFont val="Tahoma"/>
            <family val="2"/>
          </rPr>
          <t xml:space="preserve">contabilidad:
</t>
        </r>
        <r>
          <rPr>
            <sz val="9"/>
            <color indexed="81"/>
            <rFont val="Tahoma"/>
            <family val="2"/>
          </rPr>
          <t>06-ENE-14
ESTE PAGO FUE REALIZADO EN EL MES DE ENERO DEL PRESENTE, MES EN EL QUE NO SE CURSO MATERIA POR LO QUE SE SOLICITO POR ESCRITO EL CAMBIO DE PAGO AL MES DE ABRIL 2014</t>
        </r>
      </text>
    </comment>
    <comment ref="D25" authorId="1">
      <text>
        <r>
          <rPr>
            <b/>
            <sz val="8"/>
            <color indexed="81"/>
            <rFont val="Tahoma"/>
            <family val="2"/>
          </rPr>
          <t>17/09/12</t>
        </r>
        <r>
          <rPr>
            <sz val="8"/>
            <color indexed="81"/>
            <rFont val="Tahoma"/>
            <family val="2"/>
          </rPr>
          <t xml:space="preserve">
</t>
        </r>
      </text>
    </comment>
    <comment ref="F25" authorId="1">
      <text>
        <r>
          <rPr>
            <b/>
            <sz val="9"/>
            <color indexed="81"/>
            <rFont val="Tahoma"/>
            <family val="2"/>
          </rPr>
          <t>contabilidad:</t>
        </r>
        <r>
          <rPr>
            <sz val="9"/>
            <color indexed="81"/>
            <rFont val="Tahoma"/>
            <family val="2"/>
          </rPr>
          <t xml:space="preserve">
</t>
        </r>
        <r>
          <rPr>
            <sz val="10"/>
            <color indexed="81"/>
            <rFont val="Tahoma"/>
            <family val="2"/>
          </rPr>
          <t>23-NOV-12</t>
        </r>
      </text>
    </comment>
    <comment ref="H25" authorId="1">
      <text>
        <r>
          <rPr>
            <b/>
            <sz val="9"/>
            <color indexed="81"/>
            <rFont val="Tahoma"/>
            <family val="2"/>
          </rPr>
          <t>contabilidad:</t>
        </r>
        <r>
          <rPr>
            <sz val="9"/>
            <color indexed="81"/>
            <rFont val="Tahoma"/>
            <family val="2"/>
          </rPr>
          <t xml:space="preserve">
</t>
        </r>
        <r>
          <rPr>
            <sz val="10"/>
            <color indexed="81"/>
            <rFont val="Tahoma"/>
            <family val="2"/>
          </rPr>
          <t>14-ENE-13</t>
        </r>
      </text>
    </comment>
    <comment ref="J25" authorId="1">
      <text>
        <r>
          <rPr>
            <b/>
            <sz val="9"/>
            <color indexed="81"/>
            <rFont val="Tahoma"/>
            <family val="2"/>
          </rPr>
          <t>contabilidad:</t>
        </r>
        <r>
          <rPr>
            <sz val="9"/>
            <color indexed="81"/>
            <rFont val="Tahoma"/>
            <family val="2"/>
          </rPr>
          <t xml:space="preserve">
</t>
        </r>
        <r>
          <rPr>
            <sz val="10"/>
            <color indexed="81"/>
            <rFont val="Tahoma"/>
            <family val="2"/>
          </rPr>
          <t>19-FEB-13</t>
        </r>
      </text>
    </comment>
    <comment ref="L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N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P25" authorId="1">
      <text>
        <r>
          <rPr>
            <b/>
            <sz val="9"/>
            <color indexed="81"/>
            <rFont val="Tahoma"/>
            <family val="2"/>
          </rPr>
          <t>contabilidad:</t>
        </r>
        <r>
          <rPr>
            <sz val="9"/>
            <color indexed="81"/>
            <rFont val="Tahoma"/>
            <family val="2"/>
          </rPr>
          <t xml:space="preserve">
30-4-13 $10,850 ($3300 mens. Feb/13 + $3300 mens. Mzo/13 + $3300 mens. Abr/13 + $950 abono mens. May/13)</t>
        </r>
      </text>
    </comment>
    <comment ref="R25" authorId="1">
      <text>
        <r>
          <rPr>
            <b/>
            <sz val="9"/>
            <color indexed="81"/>
            <rFont val="Tahoma"/>
            <family val="2"/>
          </rPr>
          <t>contabilidad:</t>
        </r>
        <r>
          <rPr>
            <sz val="9"/>
            <color indexed="81"/>
            <rFont val="Tahoma"/>
            <family val="2"/>
          </rPr>
          <t xml:space="preserve">
30-4-13 $10,850 ($3300 mens. Feb/13 + $3300 mens. Mzo/13 + $3300 mens. Abr/13 + $950 abono mens. May/13)
18-10-13 $8,385  ($2350 copleta mes may/13 + $3300 mes jun/13 + $2735 abono mes jul/13)</t>
        </r>
      </text>
    </comment>
    <comment ref="T25" authorId="1">
      <text>
        <r>
          <rPr>
            <b/>
            <sz val="9"/>
            <color indexed="81"/>
            <rFont val="Tahoma"/>
            <family val="2"/>
          </rPr>
          <t>contabilidad:</t>
        </r>
        <r>
          <rPr>
            <sz val="9"/>
            <color indexed="81"/>
            <rFont val="Tahoma"/>
            <family val="2"/>
          </rPr>
          <t xml:space="preserve">
18-10-13 $8,385  ($2350 copleta mes may/13 + $3300 mes jun/13 + $2735 abono mes jul/13)</t>
        </r>
      </text>
    </comment>
    <comment ref="V25" authorId="1">
      <text>
        <r>
          <rPr>
            <b/>
            <sz val="9"/>
            <color indexed="81"/>
            <rFont val="Tahoma"/>
            <family val="2"/>
          </rPr>
          <t>contabilidad:</t>
        </r>
        <r>
          <rPr>
            <sz val="9"/>
            <color indexed="81"/>
            <rFont val="Tahoma"/>
            <family val="2"/>
          </rPr>
          <t xml:space="preserve">
18-10-13 $8,385  ($2350 copleta mes may/13 + $3300 mes jun/13 + $2735 abono mes jul/13)
20-10-13 $22,500 (525 completa mes jul/13 + 3300 ago/13 + 3300 sep/13 + 3300 oct/13 + 3300 nov/13 + 3300 dic/13 + 3300 ene/14 + 2,175 total cargo fijo e interes mora de ene-dic/13, condonando $820</t>
        </r>
      </text>
    </comment>
    <comment ref="X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Z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B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D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F25" authorId="1">
      <text>
        <r>
          <rPr>
            <b/>
            <sz val="9"/>
            <color indexed="81"/>
            <rFont val="Tahoma"/>
            <family val="2"/>
          </rPr>
          <t>contabilidad:</t>
        </r>
        <r>
          <rPr>
            <sz val="9"/>
            <color indexed="81"/>
            <rFont val="Tahoma"/>
            <family val="2"/>
          </rPr>
          <t xml:space="preserve">
20-10-13 $22,500 (525 completa mes jul/13 + 3300 ago/13 + 3300 sep/13 + 3300 oct/13 + 3300 nov/13 + 3300 dic/13 + 3300 ene/14 + 2,175 total cargo fijo e interes mora de ene-dic/13, condonando $820</t>
        </r>
      </text>
    </comment>
    <comment ref="AH25" authorId="1">
      <text>
        <r>
          <rPr>
            <b/>
            <sz val="9"/>
            <color indexed="81"/>
            <rFont val="Tahoma"/>
            <family val="2"/>
          </rPr>
          <t>contabilidad:</t>
        </r>
        <r>
          <rPr>
            <sz val="9"/>
            <color indexed="81"/>
            <rFont val="Tahoma"/>
            <family val="2"/>
          </rPr>
          <t xml:space="preserve">
09ENE-14</t>
        </r>
      </text>
    </comment>
    <comment ref="AJ25" authorId="1">
      <text>
        <r>
          <rPr>
            <b/>
            <sz val="9"/>
            <color indexed="81"/>
            <rFont val="Tahoma"/>
            <family val="2"/>
          </rPr>
          <t>contabilidad:</t>
        </r>
        <r>
          <rPr>
            <sz val="9"/>
            <color indexed="81"/>
            <rFont val="Tahoma"/>
            <family val="2"/>
          </rPr>
          <t xml:space="preserve">
25*FEB*2014
$6,552 (3,450 MES FEB + 3102 MES MZO 2014)</t>
        </r>
      </text>
    </comment>
    <comment ref="AL25" authorId="1">
      <text>
        <r>
          <rPr>
            <b/>
            <sz val="9"/>
            <color indexed="81"/>
            <rFont val="Tahoma"/>
            <family val="2"/>
          </rPr>
          <t>contabilidad:</t>
        </r>
        <r>
          <rPr>
            <sz val="9"/>
            <color indexed="81"/>
            <rFont val="Tahoma"/>
            <family val="2"/>
          </rPr>
          <t xml:space="preserve">
25*FEB*2014
$6,552 (3,450 MES FEB + 3102 MES MZO 2014)</t>
        </r>
      </text>
    </comment>
    <comment ref="AN25" authorId="1">
      <text>
        <r>
          <rPr>
            <b/>
            <sz val="9"/>
            <color indexed="81"/>
            <rFont val="Tahoma"/>
            <family val="2"/>
          </rPr>
          <t>contabilidad:</t>
        </r>
        <r>
          <rPr>
            <sz val="9"/>
            <color indexed="81"/>
            <rFont val="Tahoma"/>
            <family val="2"/>
          </rPr>
          <t xml:space="preserve">
15-ABRIL-2014</t>
        </r>
      </text>
    </comment>
    <comment ref="D26" authorId="1">
      <text>
        <r>
          <rPr>
            <b/>
            <sz val="8"/>
            <color indexed="81"/>
            <rFont val="Tahoma"/>
            <family val="2"/>
          </rPr>
          <t>TRANSFER 23/08/12</t>
        </r>
      </text>
    </comment>
    <comment ref="F26" authorId="3">
      <text>
        <r>
          <rPr>
            <b/>
            <sz val="9"/>
            <color indexed="81"/>
            <rFont val="Tahoma"/>
            <family val="2"/>
          </rPr>
          <t>GteAdmin:</t>
        </r>
        <r>
          <rPr>
            <sz val="9"/>
            <color indexed="81"/>
            <rFont val="Tahoma"/>
            <family val="2"/>
          </rPr>
          <t xml:space="preserve">
12,750.- 11/12/13 : 3,300 nov¨12, 3,300 nov´13, 3,300 dic´13, 3,630 de int., 1,200 de fijos, acondoc. Especial de 2,475</t>
        </r>
      </text>
    </comment>
    <comment ref="H26" authorId="1">
      <text>
        <r>
          <rPr>
            <b/>
            <sz val="8"/>
            <color indexed="81"/>
            <rFont val="Tahoma"/>
            <family val="2"/>
          </rPr>
          <t>15/12/12</t>
        </r>
        <r>
          <rPr>
            <sz val="8"/>
            <color indexed="81"/>
            <rFont val="Tahoma"/>
            <family val="2"/>
          </rPr>
          <t xml:space="preserve">
</t>
        </r>
      </text>
    </comment>
    <comment ref="J26" authorId="1">
      <text>
        <r>
          <rPr>
            <b/>
            <sz val="8"/>
            <color indexed="81"/>
            <rFont val="Tahoma"/>
            <family val="2"/>
          </rPr>
          <t>10/01/12</t>
        </r>
      </text>
    </comment>
    <comment ref="L26" authorId="1">
      <text>
        <r>
          <rPr>
            <b/>
            <sz val="10"/>
            <color indexed="81"/>
            <rFont val="Tahoma"/>
            <family val="2"/>
          </rPr>
          <t>08-FEB-13</t>
        </r>
        <r>
          <rPr>
            <sz val="9"/>
            <color indexed="81"/>
            <rFont val="Tahoma"/>
            <family val="2"/>
          </rPr>
          <t xml:space="preserve">
</t>
        </r>
      </text>
    </comment>
    <comment ref="N26" authorId="3">
      <text>
        <r>
          <rPr>
            <b/>
            <sz val="9"/>
            <color indexed="81"/>
            <rFont val="Tahoma"/>
            <family val="2"/>
          </rPr>
          <t>GteAdmin:</t>
        </r>
        <r>
          <rPr>
            <sz val="9"/>
            <color indexed="81"/>
            <rFont val="Tahoma"/>
            <family val="2"/>
          </rPr>
          <t xml:space="preserve">
9/12/13
</t>
        </r>
      </text>
    </comment>
    <comment ref="R26"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26" authorId="1">
      <text>
        <r>
          <rPr>
            <b/>
            <sz val="9"/>
            <color indexed="81"/>
            <rFont val="Tahoma"/>
            <family val="2"/>
          </rPr>
          <t>contabilidad:</t>
        </r>
        <r>
          <rPr>
            <sz val="9"/>
            <color indexed="81"/>
            <rFont val="Tahoma"/>
            <family val="2"/>
          </rPr>
          <t xml:space="preserve">
</t>
        </r>
        <r>
          <rPr>
            <sz val="10"/>
            <color indexed="81"/>
            <rFont val="Tahoma"/>
            <family val="2"/>
          </rPr>
          <t>28-JUNIO-13</t>
        </r>
      </text>
    </comment>
    <comment ref="V26" authorId="1">
      <text>
        <r>
          <rPr>
            <b/>
            <sz val="9"/>
            <color indexed="81"/>
            <rFont val="Tahoma"/>
            <family val="2"/>
          </rPr>
          <t>contabilidad:</t>
        </r>
        <r>
          <rPr>
            <sz val="9"/>
            <color indexed="81"/>
            <rFont val="Tahoma"/>
            <family val="2"/>
          </rPr>
          <t xml:space="preserve">
6-</t>
        </r>
        <r>
          <rPr>
            <sz val="10"/>
            <color indexed="81"/>
            <rFont val="Tahoma"/>
            <family val="2"/>
          </rPr>
          <t>JULIO-13</t>
        </r>
      </text>
    </comment>
    <comment ref="X26" authorId="1">
      <text>
        <r>
          <rPr>
            <b/>
            <sz val="9"/>
            <color indexed="81"/>
            <rFont val="Tahoma"/>
            <family val="2"/>
          </rPr>
          <t>contabilidad:</t>
        </r>
        <r>
          <rPr>
            <sz val="9"/>
            <color indexed="81"/>
            <rFont val="Tahoma"/>
            <family val="2"/>
          </rPr>
          <t xml:space="preserve">
</t>
        </r>
        <r>
          <rPr>
            <sz val="10"/>
            <color indexed="81"/>
            <rFont val="Tahoma"/>
            <family val="2"/>
          </rPr>
          <t>20-AGOST-13</t>
        </r>
      </text>
    </comment>
    <comment ref="Z26" authorId="3">
      <text>
        <r>
          <rPr>
            <b/>
            <sz val="9"/>
            <color indexed="81"/>
            <rFont val="Tahoma"/>
            <family val="2"/>
          </rPr>
          <t>GteAdmin:</t>
        </r>
        <r>
          <rPr>
            <sz val="9"/>
            <color indexed="81"/>
            <rFont val="Tahoma"/>
            <family val="2"/>
          </rPr>
          <t xml:space="preserve">
10/12/13
</t>
        </r>
      </text>
    </comment>
    <comment ref="AB26" authorId="1">
      <text>
        <r>
          <rPr>
            <b/>
            <sz val="9"/>
            <color indexed="81"/>
            <rFont val="Tahoma"/>
            <family val="2"/>
          </rPr>
          <t>contabilidad:</t>
        </r>
        <r>
          <rPr>
            <sz val="9"/>
            <color indexed="81"/>
            <rFont val="Tahoma"/>
            <family val="2"/>
          </rPr>
          <t xml:space="preserve">
</t>
        </r>
        <r>
          <rPr>
            <sz val="10"/>
            <color indexed="81"/>
            <rFont val="Tahoma"/>
            <family val="2"/>
          </rPr>
          <t>31-OCT-13</t>
        </r>
      </text>
    </comment>
    <comment ref="AD26" authorId="3">
      <text>
        <r>
          <rPr>
            <b/>
            <sz val="9"/>
            <color indexed="81"/>
            <rFont val="Tahoma"/>
            <family val="2"/>
          </rPr>
          <t>GteAdmin:</t>
        </r>
        <r>
          <rPr>
            <sz val="9"/>
            <color indexed="81"/>
            <rFont val="Tahoma"/>
            <family val="2"/>
          </rPr>
          <t xml:space="preserve">
11/12/13 12,750: 3,300 nov+3,300 dic</t>
        </r>
      </text>
    </comment>
    <comment ref="AF26" authorId="3">
      <text>
        <r>
          <rPr>
            <b/>
            <sz val="9"/>
            <color indexed="81"/>
            <rFont val="Tahoma"/>
            <family val="2"/>
          </rPr>
          <t>GteAdmin:</t>
        </r>
        <r>
          <rPr>
            <sz val="9"/>
            <color indexed="81"/>
            <rFont val="Tahoma"/>
            <family val="2"/>
          </rPr>
          <t xml:space="preserve">
12,750.- 11/12/13 : 3,300 nov¨12, 3,300 nov´13, 3,300 dic´13, 3,630 de int., 1,200 de fijos, acondoc. Especial de 2,475</t>
        </r>
      </text>
    </comment>
    <comment ref="AH26" authorId="1">
      <text>
        <r>
          <rPr>
            <b/>
            <sz val="9"/>
            <color indexed="81"/>
            <rFont val="Tahoma"/>
            <family val="2"/>
          </rPr>
          <t>contabilidad:</t>
        </r>
        <r>
          <rPr>
            <sz val="9"/>
            <color indexed="81"/>
            <rFont val="Tahoma"/>
            <family val="2"/>
          </rPr>
          <t xml:space="preserve">
03-ENE-14
$3300 - 6% = 3100</t>
        </r>
      </text>
    </comment>
    <comment ref="AJ26" authorId="1">
      <text>
        <r>
          <rPr>
            <b/>
            <sz val="9"/>
            <color indexed="81"/>
            <rFont val="Tahoma"/>
            <family val="2"/>
          </rPr>
          <t>contabilidad:</t>
        </r>
        <r>
          <rPr>
            <sz val="9"/>
            <color indexed="81"/>
            <rFont val="Tahoma"/>
            <family val="2"/>
          </rPr>
          <t xml:space="preserve">
05-FEB-14</t>
        </r>
      </text>
    </comment>
    <comment ref="AL26" authorId="1">
      <text>
        <r>
          <rPr>
            <b/>
            <sz val="9"/>
            <color indexed="81"/>
            <rFont val="Tahoma"/>
            <family val="2"/>
          </rPr>
          <t>contabilidad:</t>
        </r>
        <r>
          <rPr>
            <sz val="9"/>
            <color indexed="81"/>
            <rFont val="Tahoma"/>
            <family val="2"/>
          </rPr>
          <t xml:space="preserve">
10-MZO-2014</t>
        </r>
      </text>
    </comment>
    <comment ref="AN26" authorId="1">
      <text>
        <r>
          <rPr>
            <b/>
            <sz val="9"/>
            <color indexed="81"/>
            <rFont val="Tahoma"/>
            <family val="2"/>
          </rPr>
          <t>contabilidad:</t>
        </r>
        <r>
          <rPr>
            <sz val="9"/>
            <color indexed="81"/>
            <rFont val="Tahoma"/>
            <family val="2"/>
          </rPr>
          <t xml:space="preserve">
09-ABRIL-2014</t>
        </r>
      </text>
    </comment>
    <comment ref="D27" authorId="1">
      <text>
        <r>
          <rPr>
            <b/>
            <sz val="8"/>
            <color indexed="81"/>
            <rFont val="Tahoma"/>
            <family val="2"/>
          </rPr>
          <t>31/08/12</t>
        </r>
        <r>
          <rPr>
            <sz val="8"/>
            <color indexed="81"/>
            <rFont val="Tahoma"/>
            <family val="2"/>
          </rPr>
          <t xml:space="preserve">
</t>
        </r>
      </text>
    </comment>
    <comment ref="F27" authorId="1">
      <text>
        <r>
          <rPr>
            <b/>
            <sz val="8"/>
            <color indexed="81"/>
            <rFont val="Tahoma"/>
            <family val="2"/>
          </rPr>
          <t>05/11/12</t>
        </r>
        <r>
          <rPr>
            <sz val="8"/>
            <color indexed="81"/>
            <rFont val="Tahoma"/>
            <family val="2"/>
          </rPr>
          <t xml:space="preserve">
</t>
        </r>
      </text>
    </comment>
    <comment ref="H27" authorId="1">
      <text>
        <r>
          <rPr>
            <b/>
            <sz val="8"/>
            <color indexed="81"/>
            <rFont val="Tahoma"/>
            <family val="2"/>
          </rPr>
          <t>04/12/12</t>
        </r>
        <r>
          <rPr>
            <sz val="8"/>
            <color indexed="81"/>
            <rFont val="Tahoma"/>
            <family val="2"/>
          </rPr>
          <t xml:space="preserve">
</t>
        </r>
      </text>
    </comment>
    <comment ref="J27" authorId="1">
      <text>
        <r>
          <rPr>
            <b/>
            <sz val="8"/>
            <color indexed="81"/>
            <rFont val="Tahoma"/>
            <family val="2"/>
          </rPr>
          <t>04/01/13</t>
        </r>
      </text>
    </comment>
    <comment ref="L27" authorId="1">
      <text>
        <r>
          <rPr>
            <b/>
            <sz val="9"/>
            <color indexed="81"/>
            <rFont val="Tahoma"/>
            <family val="2"/>
          </rPr>
          <t>05/02/13</t>
        </r>
        <r>
          <rPr>
            <sz val="9"/>
            <color indexed="81"/>
            <rFont val="Tahoma"/>
            <family val="2"/>
          </rPr>
          <t xml:space="preserve">
</t>
        </r>
      </text>
    </comment>
    <comment ref="N27" authorId="2">
      <text>
        <r>
          <rPr>
            <b/>
            <sz val="9"/>
            <color indexed="81"/>
            <rFont val="Tahoma"/>
            <family val="2"/>
          </rPr>
          <t>5-mzo-13</t>
        </r>
        <r>
          <rPr>
            <sz val="9"/>
            <color indexed="81"/>
            <rFont val="Tahoma"/>
            <family val="2"/>
          </rPr>
          <t xml:space="preserve">
</t>
        </r>
      </text>
    </comment>
    <comment ref="P27" authorId="2">
      <text>
        <r>
          <rPr>
            <b/>
            <sz val="9"/>
            <color indexed="81"/>
            <rFont val="Tahoma"/>
            <family val="2"/>
          </rPr>
          <t>4-abril-13</t>
        </r>
        <r>
          <rPr>
            <sz val="9"/>
            <color indexed="81"/>
            <rFont val="Tahoma"/>
            <family val="2"/>
          </rPr>
          <t xml:space="preserve">
</t>
        </r>
      </text>
    </comment>
    <comment ref="R27" authorId="1">
      <text>
        <r>
          <rPr>
            <sz val="9"/>
            <color indexed="81"/>
            <rFont val="Tahoma"/>
            <family val="2"/>
          </rPr>
          <t xml:space="preserve">03/05/13
</t>
        </r>
      </text>
    </comment>
    <comment ref="T27" authorId="1">
      <text>
        <r>
          <rPr>
            <b/>
            <sz val="9"/>
            <color indexed="81"/>
            <rFont val="Tahoma"/>
            <family val="2"/>
          </rPr>
          <t>04/06/2013</t>
        </r>
      </text>
    </comment>
    <comment ref="V27" authorId="1">
      <text>
        <r>
          <rPr>
            <b/>
            <sz val="9"/>
            <color indexed="81"/>
            <rFont val="Tahoma"/>
            <family val="2"/>
          </rPr>
          <t>04/07/2013</t>
        </r>
        <r>
          <rPr>
            <sz val="9"/>
            <color indexed="81"/>
            <rFont val="Tahoma"/>
            <family val="2"/>
          </rPr>
          <t xml:space="preserve">
</t>
        </r>
      </text>
    </comment>
    <comment ref="X27" authorId="2">
      <text>
        <r>
          <rPr>
            <b/>
            <sz val="9"/>
            <color indexed="81"/>
            <rFont val="Tahoma"/>
            <family val="2"/>
          </rPr>
          <t>2-ago-13</t>
        </r>
        <r>
          <rPr>
            <sz val="9"/>
            <color indexed="81"/>
            <rFont val="Tahoma"/>
            <family val="2"/>
          </rPr>
          <t xml:space="preserve">
</t>
        </r>
      </text>
    </comment>
    <comment ref="Z27" authorId="2">
      <text>
        <r>
          <rPr>
            <b/>
            <sz val="9"/>
            <color indexed="81"/>
            <rFont val="Tahoma"/>
            <family val="2"/>
          </rPr>
          <t xml:space="preserve">4-SEP-13
</t>
        </r>
      </text>
    </comment>
    <comment ref="AB27" authorId="2">
      <text>
        <r>
          <rPr>
            <sz val="10"/>
            <color indexed="81"/>
            <rFont val="Tahoma"/>
            <family val="2"/>
          </rPr>
          <t>4-OCT-13</t>
        </r>
        <r>
          <rPr>
            <b/>
            <sz val="9"/>
            <color indexed="81"/>
            <rFont val="Tahoma"/>
            <family val="2"/>
          </rPr>
          <t xml:space="preserve">
</t>
        </r>
        <r>
          <rPr>
            <sz val="9"/>
            <color indexed="81"/>
            <rFont val="Tahoma"/>
            <family val="2"/>
          </rPr>
          <t xml:space="preserve">
</t>
        </r>
      </text>
    </comment>
    <comment ref="AD27" authorId="2">
      <text>
        <r>
          <rPr>
            <b/>
            <sz val="9"/>
            <color indexed="81"/>
            <rFont val="Tahoma"/>
            <family val="2"/>
          </rPr>
          <t xml:space="preserve">4-NOV-13
</t>
        </r>
      </text>
    </comment>
    <comment ref="AF27" authorId="1">
      <text>
        <r>
          <rPr>
            <b/>
            <sz val="9"/>
            <color indexed="81"/>
            <rFont val="Tahoma"/>
            <family val="2"/>
          </rPr>
          <t>contabilidad:</t>
        </r>
        <r>
          <rPr>
            <sz val="9"/>
            <color indexed="81"/>
            <rFont val="Tahoma"/>
            <family val="2"/>
          </rPr>
          <t xml:space="preserve">
4-DIC-13</t>
        </r>
      </text>
    </comment>
    <comment ref="AH27" authorId="1">
      <text>
        <r>
          <rPr>
            <b/>
            <sz val="9"/>
            <color indexed="81"/>
            <rFont val="Tahoma"/>
            <family val="2"/>
          </rPr>
          <t>contabilidad:</t>
        </r>
        <r>
          <rPr>
            <sz val="9"/>
            <color indexed="81"/>
            <rFont val="Tahoma"/>
            <family val="2"/>
          </rPr>
          <t xml:space="preserve">
14-ENE-2014
</t>
        </r>
      </text>
    </comment>
    <comment ref="AJ27" authorId="1">
      <text>
        <r>
          <rPr>
            <b/>
            <sz val="9"/>
            <color indexed="81"/>
            <rFont val="Tahoma"/>
            <family val="2"/>
          </rPr>
          <t>contabilidad:</t>
        </r>
        <r>
          <rPr>
            <sz val="9"/>
            <color indexed="81"/>
            <rFont val="Tahoma"/>
            <family val="2"/>
          </rPr>
          <t xml:space="preserve">
05-feb-14</t>
        </r>
      </text>
    </comment>
    <comment ref="AL27" authorId="1">
      <text>
        <r>
          <rPr>
            <b/>
            <sz val="9"/>
            <color indexed="81"/>
            <rFont val="Tahoma"/>
            <family val="2"/>
          </rPr>
          <t>contabilidad:</t>
        </r>
        <r>
          <rPr>
            <sz val="9"/>
            <color indexed="81"/>
            <rFont val="Tahoma"/>
            <family val="2"/>
          </rPr>
          <t xml:space="preserve">
4-MZO-2014</t>
        </r>
      </text>
    </comment>
    <comment ref="AN27" authorId="1">
      <text>
        <r>
          <rPr>
            <b/>
            <sz val="9"/>
            <color indexed="81"/>
            <rFont val="Tahoma"/>
            <family val="2"/>
          </rPr>
          <t>contabilidad:</t>
        </r>
        <r>
          <rPr>
            <sz val="9"/>
            <color indexed="81"/>
            <rFont val="Tahoma"/>
            <family val="2"/>
          </rPr>
          <t xml:space="preserve">
03-ABRIL-2014</t>
        </r>
      </text>
    </comment>
    <comment ref="F28" authorId="1">
      <text>
        <r>
          <rPr>
            <b/>
            <sz val="9"/>
            <color indexed="81"/>
            <rFont val="Tahoma"/>
            <family val="2"/>
          </rPr>
          <t>contabilidad:</t>
        </r>
        <r>
          <rPr>
            <sz val="9"/>
            <color indexed="81"/>
            <rFont val="Tahoma"/>
            <family val="2"/>
          </rPr>
          <t xml:space="preserve">
</t>
        </r>
        <r>
          <rPr>
            <sz val="10"/>
            <color indexed="81"/>
            <rFont val="Tahoma"/>
            <family val="2"/>
          </rPr>
          <t>9-NOV-13</t>
        </r>
      </text>
    </comment>
    <comment ref="H28" authorId="1">
      <text>
        <r>
          <rPr>
            <b/>
            <sz val="10"/>
            <color indexed="81"/>
            <rFont val="Tahoma"/>
            <family val="2"/>
          </rPr>
          <t>03-DIC-12</t>
        </r>
        <r>
          <rPr>
            <sz val="8"/>
            <color indexed="81"/>
            <rFont val="Tahoma"/>
            <family val="2"/>
          </rPr>
          <t xml:space="preserve">
</t>
        </r>
      </text>
    </comment>
    <comment ref="J28" authorId="1">
      <text>
        <r>
          <rPr>
            <b/>
            <sz val="8"/>
            <color indexed="81"/>
            <rFont val="Tahoma"/>
            <family val="2"/>
          </rPr>
          <t>11/01/13</t>
        </r>
        <r>
          <rPr>
            <sz val="8"/>
            <color indexed="81"/>
            <rFont val="Tahoma"/>
            <family val="2"/>
          </rPr>
          <t xml:space="preserve">
</t>
        </r>
      </text>
    </comment>
    <comment ref="L28" authorId="1">
      <text>
        <r>
          <rPr>
            <b/>
            <sz val="10"/>
            <color indexed="81"/>
            <rFont val="Tahoma"/>
            <family val="2"/>
          </rPr>
          <t>12/02/13</t>
        </r>
        <r>
          <rPr>
            <sz val="9"/>
            <color indexed="81"/>
            <rFont val="Tahoma"/>
            <family val="2"/>
          </rPr>
          <t xml:space="preserve">
</t>
        </r>
      </text>
    </comment>
    <comment ref="N28" authorId="1">
      <text>
        <r>
          <rPr>
            <b/>
            <sz val="9"/>
            <color indexed="81"/>
            <rFont val="Tahoma"/>
            <family val="2"/>
          </rPr>
          <t>contabilidad:</t>
        </r>
        <r>
          <rPr>
            <sz val="9"/>
            <color indexed="81"/>
            <rFont val="Tahoma"/>
            <family val="2"/>
          </rPr>
          <t xml:space="preserve">
</t>
        </r>
        <r>
          <rPr>
            <sz val="10"/>
            <color indexed="81"/>
            <rFont val="Tahoma"/>
            <family val="2"/>
          </rPr>
          <t>05-MZO-13</t>
        </r>
      </text>
    </comment>
    <comment ref="P28" authorId="1">
      <text>
        <r>
          <rPr>
            <b/>
            <sz val="9"/>
            <color indexed="81"/>
            <rFont val="Tahoma"/>
            <family val="2"/>
          </rPr>
          <t>contabilidad:</t>
        </r>
        <r>
          <rPr>
            <sz val="9"/>
            <color indexed="81"/>
            <rFont val="Tahoma"/>
            <family val="2"/>
          </rPr>
          <t xml:space="preserve">
</t>
        </r>
        <r>
          <rPr>
            <sz val="10"/>
            <color indexed="81"/>
            <rFont val="Tahoma"/>
            <family val="2"/>
          </rPr>
          <t>12-ABRIL-13</t>
        </r>
      </text>
    </comment>
    <comment ref="R28" authorId="1">
      <text>
        <r>
          <rPr>
            <b/>
            <sz val="9"/>
            <color indexed="81"/>
            <rFont val="Tahoma"/>
            <family val="2"/>
          </rPr>
          <t>contabilidad:</t>
        </r>
        <r>
          <rPr>
            <sz val="9"/>
            <color indexed="81"/>
            <rFont val="Tahoma"/>
            <family val="2"/>
          </rPr>
          <t xml:space="preserve">
</t>
        </r>
        <r>
          <rPr>
            <sz val="10"/>
            <color indexed="81"/>
            <rFont val="Tahoma"/>
            <family val="2"/>
          </rPr>
          <t>06-MAYO-13</t>
        </r>
      </text>
    </comment>
    <comment ref="T28" authorId="1">
      <text>
        <r>
          <rPr>
            <b/>
            <sz val="9"/>
            <color indexed="81"/>
            <rFont val="Tahoma"/>
            <family val="2"/>
          </rPr>
          <t>contabilidad:</t>
        </r>
        <r>
          <rPr>
            <sz val="9"/>
            <color indexed="81"/>
            <rFont val="Tahoma"/>
            <family val="2"/>
          </rPr>
          <t xml:space="preserve">
</t>
        </r>
        <r>
          <rPr>
            <sz val="10"/>
            <color indexed="81"/>
            <rFont val="Tahoma"/>
            <family val="2"/>
          </rPr>
          <t>11-JUN-13</t>
        </r>
      </text>
    </comment>
    <comment ref="V28" authorId="1">
      <text>
        <r>
          <rPr>
            <b/>
            <sz val="9"/>
            <color indexed="81"/>
            <rFont val="Tahoma"/>
            <family val="2"/>
          </rPr>
          <t>contabilidad:</t>
        </r>
        <r>
          <rPr>
            <sz val="9"/>
            <color indexed="81"/>
            <rFont val="Tahoma"/>
            <family val="2"/>
          </rPr>
          <t xml:space="preserve">
</t>
        </r>
        <r>
          <rPr>
            <sz val="10"/>
            <color indexed="81"/>
            <rFont val="Tahoma"/>
            <family val="2"/>
          </rPr>
          <t>10-JUL-13</t>
        </r>
      </text>
    </comment>
    <comment ref="X28" authorId="1">
      <text>
        <r>
          <rPr>
            <b/>
            <sz val="9"/>
            <color indexed="81"/>
            <rFont val="Tahoma"/>
            <family val="2"/>
          </rPr>
          <t>contabilidad:</t>
        </r>
        <r>
          <rPr>
            <sz val="9"/>
            <color indexed="81"/>
            <rFont val="Tahoma"/>
            <family val="2"/>
          </rPr>
          <t xml:space="preserve">
</t>
        </r>
        <r>
          <rPr>
            <sz val="10"/>
            <color indexed="81"/>
            <rFont val="Tahoma"/>
            <family val="2"/>
          </rPr>
          <t>13-AGOST-13</t>
        </r>
      </text>
    </comment>
    <comment ref="Z28"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AB28" authorId="1">
      <text>
        <r>
          <rPr>
            <b/>
            <sz val="9"/>
            <color indexed="81"/>
            <rFont val="Tahoma"/>
            <family val="2"/>
          </rPr>
          <t>contabilidad:</t>
        </r>
        <r>
          <rPr>
            <sz val="9"/>
            <color indexed="81"/>
            <rFont val="Tahoma"/>
            <family val="2"/>
          </rPr>
          <t xml:space="preserve">
</t>
        </r>
        <r>
          <rPr>
            <sz val="10"/>
            <color indexed="81"/>
            <rFont val="Tahoma"/>
            <family val="2"/>
          </rPr>
          <t>17-OCT-13</t>
        </r>
      </text>
    </comment>
    <comment ref="AD28" authorId="1">
      <text>
        <r>
          <rPr>
            <b/>
            <sz val="9"/>
            <color indexed="81"/>
            <rFont val="Tahoma"/>
            <family val="2"/>
          </rPr>
          <t>contabilidad:</t>
        </r>
        <r>
          <rPr>
            <sz val="9"/>
            <color indexed="81"/>
            <rFont val="Tahoma"/>
            <family val="2"/>
          </rPr>
          <t xml:space="preserve">
12-NOV-13</t>
        </r>
      </text>
    </comment>
    <comment ref="AF28" authorId="1">
      <text>
        <r>
          <rPr>
            <b/>
            <sz val="9"/>
            <color indexed="81"/>
            <rFont val="Tahoma"/>
            <family val="2"/>
          </rPr>
          <t>contabilidad:</t>
        </r>
        <r>
          <rPr>
            <sz val="9"/>
            <color indexed="81"/>
            <rFont val="Tahoma"/>
            <family val="2"/>
          </rPr>
          <t xml:space="preserve">
10-DIC-13</t>
        </r>
      </text>
    </comment>
    <comment ref="AH28" authorId="1">
      <text>
        <r>
          <rPr>
            <b/>
            <sz val="9"/>
            <color indexed="81"/>
            <rFont val="Tahoma"/>
            <family val="2"/>
          </rPr>
          <t>contabilidad:</t>
        </r>
        <r>
          <rPr>
            <sz val="9"/>
            <color indexed="81"/>
            <rFont val="Tahoma"/>
            <family val="2"/>
          </rPr>
          <t xml:space="preserve">
09-ENE-14</t>
        </r>
      </text>
    </comment>
    <comment ref="AJ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AL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AN28" authorId="1">
      <text>
        <r>
          <rPr>
            <b/>
            <sz val="9"/>
            <color indexed="81"/>
            <rFont val="Tahoma"/>
            <family val="2"/>
          </rPr>
          <t>contabilidad:</t>
        </r>
        <r>
          <rPr>
            <sz val="9"/>
            <color indexed="81"/>
            <rFont val="Tahoma"/>
            <family val="2"/>
          </rPr>
          <t xml:space="preserve">
11-FEB-2014
$10100
$3100 mes feb/14
$3100 mes mzo/14
$3100 mes abr/14
$800 certificado</t>
        </r>
      </text>
    </comment>
    <comment ref="F29" authorId="1">
      <text>
        <r>
          <rPr>
            <b/>
            <sz val="9"/>
            <color indexed="81"/>
            <rFont val="Tahoma"/>
            <family val="2"/>
          </rPr>
          <t>contabilidad:</t>
        </r>
        <r>
          <rPr>
            <sz val="9"/>
            <color indexed="81"/>
            <rFont val="Tahoma"/>
            <family val="2"/>
          </rPr>
          <t xml:space="preserve">
</t>
        </r>
        <r>
          <rPr>
            <sz val="10"/>
            <color indexed="81"/>
            <rFont val="Tahoma"/>
            <family val="2"/>
          </rPr>
          <t>8-NOV-13</t>
        </r>
      </text>
    </comment>
    <comment ref="H29" authorId="1">
      <text>
        <r>
          <rPr>
            <b/>
            <sz val="8"/>
            <color indexed="81"/>
            <rFont val="Tahoma"/>
            <family val="2"/>
          </rPr>
          <t>06/12/12</t>
        </r>
        <r>
          <rPr>
            <sz val="8"/>
            <color indexed="81"/>
            <rFont val="Tahoma"/>
            <family val="2"/>
          </rPr>
          <t xml:space="preserve">
</t>
        </r>
      </text>
    </comment>
    <comment ref="J29" authorId="1">
      <text>
        <r>
          <rPr>
            <b/>
            <sz val="8"/>
            <color indexed="81"/>
            <rFont val="Tahoma"/>
            <family val="2"/>
          </rPr>
          <t>16/01/13</t>
        </r>
      </text>
    </comment>
    <comment ref="L29" authorId="1">
      <text>
        <r>
          <rPr>
            <b/>
            <sz val="9"/>
            <color indexed="81"/>
            <rFont val="Tahoma"/>
            <family val="2"/>
          </rPr>
          <t>05/02/13</t>
        </r>
        <r>
          <rPr>
            <sz val="9"/>
            <color indexed="81"/>
            <rFont val="Tahoma"/>
            <family val="2"/>
          </rPr>
          <t xml:space="preserve">
</t>
        </r>
      </text>
    </comment>
    <comment ref="N29" authorId="1">
      <text>
        <r>
          <rPr>
            <b/>
            <sz val="9"/>
            <color indexed="81"/>
            <rFont val="Tahoma"/>
            <family val="2"/>
          </rPr>
          <t xml:space="preserve">08/03/13
</t>
        </r>
        <r>
          <rPr>
            <sz val="9"/>
            <color indexed="81"/>
            <rFont val="Tahoma"/>
            <family val="2"/>
          </rPr>
          <t xml:space="preserve">
</t>
        </r>
      </text>
    </comment>
    <comment ref="P29" authorId="1">
      <text>
        <r>
          <rPr>
            <b/>
            <sz val="9"/>
            <color indexed="81"/>
            <rFont val="Tahoma"/>
            <family val="2"/>
          </rPr>
          <t>30/04/13</t>
        </r>
        <r>
          <rPr>
            <sz val="9"/>
            <color indexed="81"/>
            <rFont val="Tahoma"/>
            <family val="2"/>
          </rPr>
          <t xml:space="preserve">
</t>
        </r>
      </text>
    </comment>
    <comment ref="R29" authorId="1">
      <text>
        <r>
          <rPr>
            <b/>
            <sz val="9"/>
            <color indexed="81"/>
            <rFont val="Tahoma"/>
            <family val="2"/>
          </rPr>
          <t>03/05/13 COMPLEMENTA 1800 P/MENSUALIDAD DE ABRIL I QDA SALDO A FAVOR 1,200,00 PARA JUNIO</t>
        </r>
      </text>
    </comment>
    <comment ref="T29" authorId="3">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V29" authorId="3">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X29" authorId="3">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Z29" authorId="3">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AB29" authorId="3">
      <text>
        <r>
          <rPr>
            <b/>
            <sz val="9"/>
            <color indexed="81"/>
            <rFont val="Tahoma"/>
            <family val="2"/>
          </rPr>
          <t>GteAdmin:</t>
        </r>
        <r>
          <rPr>
            <sz val="9"/>
            <color indexed="81"/>
            <rFont val="Tahoma"/>
            <family val="2"/>
          </rPr>
          <t xml:space="preserve">
17,730 14/10/13 : 3,300 de jun, jul, ago,sep, oct + int. 1980 Y cargos 750 - a favor por 1050, qued pend. 450 para siguiente pago</t>
        </r>
      </text>
    </comment>
    <comment ref="AD29" authorId="3">
      <text>
        <r>
          <rPr>
            <b/>
            <sz val="9"/>
            <color indexed="81"/>
            <rFont val="Tahoma"/>
            <family val="2"/>
          </rPr>
          <t>GteAdmin:</t>
        </r>
        <r>
          <rPr>
            <sz val="9"/>
            <color indexed="81"/>
            <rFont val="Tahoma"/>
            <family val="2"/>
          </rPr>
          <t xml:space="preserve">
6, 850 27/11/13 : 3,300 de nov, 3100 dic. Y dif de  450 de pagos ant.
</t>
        </r>
      </text>
    </comment>
    <comment ref="AF29" authorId="3">
      <text>
        <r>
          <rPr>
            <b/>
            <sz val="9"/>
            <color indexed="81"/>
            <rFont val="Tahoma"/>
            <family val="2"/>
          </rPr>
          <t>GteAdmin:</t>
        </r>
        <r>
          <rPr>
            <sz val="9"/>
            <color indexed="81"/>
            <rFont val="Tahoma"/>
            <family val="2"/>
          </rPr>
          <t xml:space="preserve">
6, 850 27/11/13 : 3,300 de nov, 3100 dic. Y dif de  450 de pagos ant.
</t>
        </r>
      </text>
    </comment>
    <comment ref="AH29" authorId="1">
      <text>
        <r>
          <rPr>
            <b/>
            <sz val="9"/>
            <color indexed="81"/>
            <rFont val="Tahoma"/>
            <family val="2"/>
          </rPr>
          <t>contabilidad:</t>
        </r>
        <r>
          <rPr>
            <sz val="9"/>
            <color indexed="81"/>
            <rFont val="Tahoma"/>
            <family val="2"/>
          </rPr>
          <t xml:space="preserve">
04-FEB-14
$3,300 mens normal ene
$3,100 mens c/6% dcto. feb</t>
        </r>
      </text>
    </comment>
    <comment ref="AJ29" authorId="1">
      <text>
        <r>
          <rPr>
            <b/>
            <sz val="9"/>
            <color indexed="81"/>
            <rFont val="Tahoma"/>
            <family val="2"/>
          </rPr>
          <t>contabilidad:</t>
        </r>
        <r>
          <rPr>
            <sz val="9"/>
            <color indexed="81"/>
            <rFont val="Tahoma"/>
            <family val="2"/>
          </rPr>
          <t xml:space="preserve">
04-FEB-14
$3,300 mens normal ene
$3,100 mens c/6% dcto. feb</t>
        </r>
      </text>
    </comment>
    <comment ref="AL29" authorId="1">
      <text>
        <r>
          <rPr>
            <b/>
            <sz val="9"/>
            <color indexed="81"/>
            <rFont val="Tahoma"/>
            <family val="2"/>
          </rPr>
          <t>contabilidad:</t>
        </r>
        <r>
          <rPr>
            <sz val="9"/>
            <color indexed="81"/>
            <rFont val="Tahoma"/>
            <family val="2"/>
          </rPr>
          <t xml:space="preserve">
8-ABRIL-2014
$6,750.00 
3450 (3300 MENSUALIDAD MARZO + 150 CGO FIJO)
3300 MESUALIDAD ABRIL</t>
        </r>
      </text>
    </comment>
    <comment ref="AN29" authorId="1">
      <text>
        <r>
          <rPr>
            <b/>
            <sz val="9"/>
            <color indexed="81"/>
            <rFont val="Tahoma"/>
            <family val="2"/>
          </rPr>
          <t>contabilidad:</t>
        </r>
        <r>
          <rPr>
            <sz val="9"/>
            <color indexed="81"/>
            <rFont val="Tahoma"/>
            <family val="2"/>
          </rPr>
          <t xml:space="preserve">
8-ABRIL-2014
$6,750.00 
3450 (3300 MENSUALIDAD MARZO + 150 CGO FIJO)
3300 MESUALIDAD ABRIL</t>
        </r>
      </text>
    </comment>
    <comment ref="D30" authorId="1">
      <text>
        <r>
          <rPr>
            <b/>
            <sz val="10"/>
            <color indexed="81"/>
            <rFont val="Tahoma"/>
            <family val="2"/>
          </rPr>
          <t>31/08/12</t>
        </r>
      </text>
    </comment>
    <comment ref="F30" authorId="1">
      <text>
        <r>
          <rPr>
            <b/>
            <sz val="10"/>
            <color indexed="81"/>
            <rFont val="Tahoma"/>
            <family val="2"/>
          </rPr>
          <t>8/11/12</t>
        </r>
        <r>
          <rPr>
            <sz val="8"/>
            <color indexed="81"/>
            <rFont val="Tahoma"/>
            <family val="2"/>
          </rPr>
          <t xml:space="preserve">
</t>
        </r>
      </text>
    </comment>
    <comment ref="H30" authorId="1">
      <text>
        <r>
          <rPr>
            <b/>
            <sz val="8"/>
            <color indexed="81"/>
            <rFont val="Tahoma"/>
            <family val="2"/>
          </rPr>
          <t>06/12/12</t>
        </r>
        <r>
          <rPr>
            <sz val="8"/>
            <color indexed="81"/>
            <rFont val="Tahoma"/>
            <family val="2"/>
          </rPr>
          <t xml:space="preserve">
</t>
        </r>
      </text>
    </comment>
    <comment ref="J30" authorId="1">
      <text>
        <r>
          <rPr>
            <b/>
            <sz val="8"/>
            <color indexed="81"/>
            <rFont val="Tahoma"/>
            <family val="2"/>
          </rPr>
          <t>14/01/12</t>
        </r>
      </text>
    </comment>
    <comment ref="L30" authorId="1">
      <text>
        <r>
          <rPr>
            <b/>
            <sz val="9"/>
            <color indexed="81"/>
            <rFont val="Tahoma"/>
            <family val="2"/>
          </rPr>
          <t>14/02/13</t>
        </r>
        <r>
          <rPr>
            <sz val="9"/>
            <color indexed="81"/>
            <rFont val="Tahoma"/>
            <family val="2"/>
          </rPr>
          <t xml:space="preserve">
</t>
        </r>
      </text>
    </comment>
    <comment ref="N30" authorId="1">
      <text>
        <r>
          <rPr>
            <b/>
            <sz val="9"/>
            <color indexed="81"/>
            <rFont val="Tahoma"/>
            <family val="2"/>
          </rPr>
          <t xml:space="preserve">contabilidad:
</t>
        </r>
        <r>
          <rPr>
            <sz val="10"/>
            <color indexed="81"/>
            <rFont val="Tahoma"/>
            <family val="2"/>
          </rPr>
          <t>05-MZO-13</t>
        </r>
      </text>
    </comment>
    <comment ref="P30" authorId="1">
      <text>
        <r>
          <rPr>
            <sz val="10"/>
            <color indexed="81"/>
            <rFont val="Tahoma"/>
            <family val="2"/>
          </rPr>
          <t>15-ABRIL-13</t>
        </r>
      </text>
    </comment>
    <comment ref="R30" authorId="1">
      <text>
        <r>
          <rPr>
            <b/>
            <sz val="9"/>
            <color indexed="81"/>
            <rFont val="Tahoma"/>
            <family val="2"/>
          </rPr>
          <t>contabilidad:</t>
        </r>
        <r>
          <rPr>
            <sz val="9"/>
            <color indexed="81"/>
            <rFont val="Tahoma"/>
            <family val="2"/>
          </rPr>
          <t xml:space="preserve">
</t>
        </r>
        <r>
          <rPr>
            <sz val="10"/>
            <color indexed="81"/>
            <rFont val="Tahoma"/>
            <family val="2"/>
          </rPr>
          <t>24-MAYO-13</t>
        </r>
      </text>
    </comment>
    <comment ref="T30" authorId="1">
      <text>
        <r>
          <rPr>
            <b/>
            <sz val="9"/>
            <color indexed="81"/>
            <rFont val="Tahoma"/>
            <family val="2"/>
          </rPr>
          <t>contabilidad:</t>
        </r>
        <r>
          <rPr>
            <sz val="9"/>
            <color indexed="81"/>
            <rFont val="Tahoma"/>
            <family val="2"/>
          </rPr>
          <t xml:space="preserve">
</t>
        </r>
        <r>
          <rPr>
            <sz val="10"/>
            <color indexed="81"/>
            <rFont val="Tahoma"/>
            <family val="2"/>
          </rPr>
          <t>4-JULIO-13</t>
        </r>
      </text>
    </comment>
    <comment ref="V30"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X30" authorId="1">
      <text>
        <r>
          <rPr>
            <b/>
            <sz val="9"/>
            <color indexed="81"/>
            <rFont val="Tahoma"/>
            <family val="2"/>
          </rPr>
          <t>contabilidad:</t>
        </r>
        <r>
          <rPr>
            <sz val="9"/>
            <color indexed="81"/>
            <rFont val="Tahoma"/>
            <family val="2"/>
          </rPr>
          <t xml:space="preserve">
</t>
        </r>
        <r>
          <rPr>
            <sz val="10"/>
            <color indexed="81"/>
            <rFont val="Tahoma"/>
            <family val="2"/>
          </rPr>
          <t>29-AGOST-13</t>
        </r>
      </text>
    </comment>
    <comment ref="Z30" authorId="1">
      <text>
        <r>
          <rPr>
            <b/>
            <sz val="9"/>
            <color indexed="81"/>
            <rFont val="Tahoma"/>
            <family val="2"/>
          </rPr>
          <t>contabilidad:</t>
        </r>
        <r>
          <rPr>
            <sz val="9"/>
            <color indexed="81"/>
            <rFont val="Tahoma"/>
            <family val="2"/>
          </rPr>
          <t xml:space="preserve">
15-ENE-14
$4,600 = 3,300 mens. SEP/13 + 1300 abono mens. Nov/13</t>
        </r>
      </text>
    </comment>
    <comment ref="AB30" authorId="1">
      <text>
        <r>
          <rPr>
            <b/>
            <sz val="9"/>
            <color indexed="81"/>
            <rFont val="Tahoma"/>
            <family val="2"/>
          </rPr>
          <t>contabilidad:</t>
        </r>
        <r>
          <rPr>
            <sz val="9"/>
            <color indexed="81"/>
            <rFont val="Tahoma"/>
            <family val="2"/>
          </rPr>
          <t xml:space="preserve">
</t>
        </r>
        <r>
          <rPr>
            <sz val="10"/>
            <color indexed="81"/>
            <rFont val="Tahoma"/>
            <family val="2"/>
          </rPr>
          <t>23-OCT-13</t>
        </r>
      </text>
    </comment>
    <comment ref="AD30" authorId="1">
      <text>
        <r>
          <rPr>
            <b/>
            <sz val="9"/>
            <color indexed="81"/>
            <rFont val="Tahoma"/>
            <family val="2"/>
          </rPr>
          <t>contabilidad:</t>
        </r>
        <r>
          <rPr>
            <sz val="9"/>
            <color indexed="81"/>
            <rFont val="Tahoma"/>
            <family val="2"/>
          </rPr>
          <t xml:space="preserve">
15-ENE-14
$4,600 = 3,300 mens. SEP/13 + 1300 abono mens. Nov/13</t>
        </r>
      </text>
    </comment>
    <comment ref="AF30" authorId="1">
      <text>
        <r>
          <rPr>
            <b/>
            <sz val="9"/>
            <color indexed="81"/>
            <rFont val="Tahoma"/>
            <family val="2"/>
          </rPr>
          <t>contabilidad:</t>
        </r>
        <r>
          <rPr>
            <sz val="9"/>
            <color indexed="81"/>
            <rFont val="Tahoma"/>
            <family val="2"/>
          </rPr>
          <t xml:space="preserve">
27-ENE-14
$8,600 = 3,300 mens. Dic-13 + 3,300 mens. Ene-14 + 1,350 cgo fijo may 2013 a ene 2014 + 650 abono inteses mora.</t>
        </r>
      </text>
    </comment>
    <comment ref="AH30" authorId="1">
      <text>
        <r>
          <rPr>
            <b/>
            <sz val="9"/>
            <color indexed="81"/>
            <rFont val="Tahoma"/>
            <family val="2"/>
          </rPr>
          <t>contabilidad:</t>
        </r>
        <r>
          <rPr>
            <sz val="9"/>
            <color indexed="81"/>
            <rFont val="Tahoma"/>
            <family val="2"/>
          </rPr>
          <t xml:space="preserve">
27-ENE-14
$8,600 = 3,300 mens. Dic-13 + 3,300 mens. Ene-14 + 1,350 cgo fijo may 2013 a ene 2014 + 650 abono inteses mora.</t>
        </r>
      </text>
    </comment>
    <comment ref="AJ30" authorId="1">
      <text>
        <r>
          <rPr>
            <b/>
            <sz val="9"/>
            <color indexed="81"/>
            <rFont val="Tahoma"/>
            <family val="2"/>
          </rPr>
          <t>contabilidad:</t>
        </r>
        <r>
          <rPr>
            <sz val="9"/>
            <color indexed="81"/>
            <rFont val="Tahoma"/>
            <family val="2"/>
          </rPr>
          <t xml:space="preserve">
26-FEB-2014</t>
        </r>
      </text>
    </comment>
    <comment ref="AL30" authorId="1">
      <text>
        <r>
          <rPr>
            <b/>
            <sz val="9"/>
            <color indexed="81"/>
            <rFont val="Tahoma"/>
            <family val="2"/>
          </rPr>
          <t>contabilidad:</t>
        </r>
        <r>
          <rPr>
            <sz val="9"/>
            <color indexed="81"/>
            <rFont val="Tahoma"/>
            <family val="2"/>
          </rPr>
          <t xml:space="preserve">
$3,102 26-FEB-14
$1,100 03-MZO-14  (RECARGOS)</t>
        </r>
      </text>
    </comment>
    <comment ref="AN30" authorId="1">
      <text>
        <r>
          <rPr>
            <b/>
            <sz val="9"/>
            <color indexed="81"/>
            <rFont val="Tahoma"/>
            <family val="2"/>
          </rPr>
          <t>contabilidad:</t>
        </r>
        <r>
          <rPr>
            <sz val="9"/>
            <color indexed="81"/>
            <rFont val="Tahoma"/>
            <family val="2"/>
          </rPr>
          <t xml:space="preserve">
25-MZO-2014</t>
        </r>
      </text>
    </comment>
    <comment ref="D31" authorId="1">
      <text>
        <r>
          <rPr>
            <b/>
            <sz val="8"/>
            <color indexed="81"/>
            <rFont val="Tahoma"/>
            <family val="2"/>
          </rPr>
          <t>11/10/12</t>
        </r>
        <r>
          <rPr>
            <sz val="8"/>
            <color indexed="81"/>
            <rFont val="Tahoma"/>
            <family val="2"/>
          </rPr>
          <t xml:space="preserve">
</t>
        </r>
      </text>
    </comment>
    <comment ref="F31" authorId="1">
      <text>
        <r>
          <rPr>
            <b/>
            <sz val="10"/>
            <color indexed="81"/>
            <rFont val="Tahoma"/>
            <family val="2"/>
          </rPr>
          <t>05/11/12</t>
        </r>
        <r>
          <rPr>
            <sz val="8"/>
            <color indexed="81"/>
            <rFont val="Tahoma"/>
            <family val="2"/>
          </rPr>
          <t xml:space="preserve">
</t>
        </r>
      </text>
    </comment>
    <comment ref="H31" authorId="1">
      <text>
        <r>
          <rPr>
            <b/>
            <sz val="8"/>
            <color indexed="81"/>
            <rFont val="Tahoma"/>
            <family val="2"/>
          </rPr>
          <t>05/12/12</t>
        </r>
        <r>
          <rPr>
            <sz val="8"/>
            <color indexed="81"/>
            <rFont val="Tahoma"/>
            <family val="2"/>
          </rPr>
          <t xml:space="preserve">
</t>
        </r>
      </text>
    </comment>
    <comment ref="J31" authorId="1">
      <text>
        <r>
          <rPr>
            <b/>
            <sz val="8"/>
            <color indexed="81"/>
            <rFont val="Tahoma"/>
            <family val="2"/>
          </rPr>
          <t>02/01/13</t>
        </r>
        <r>
          <rPr>
            <sz val="8"/>
            <color indexed="81"/>
            <rFont val="Tahoma"/>
            <family val="2"/>
          </rPr>
          <t xml:space="preserve">
</t>
        </r>
      </text>
    </comment>
    <comment ref="L31" authorId="1">
      <text>
        <r>
          <rPr>
            <b/>
            <sz val="9"/>
            <color indexed="81"/>
            <rFont val="Tahoma"/>
            <family val="2"/>
          </rPr>
          <t>05/02/13</t>
        </r>
        <r>
          <rPr>
            <sz val="9"/>
            <color indexed="81"/>
            <rFont val="Tahoma"/>
            <family val="2"/>
          </rPr>
          <t xml:space="preserve">
</t>
        </r>
      </text>
    </comment>
    <comment ref="N31" authorId="1">
      <text>
        <r>
          <rPr>
            <b/>
            <sz val="8"/>
            <color indexed="81"/>
            <rFont val="Tahoma"/>
            <family val="2"/>
          </rPr>
          <t>04/03/13</t>
        </r>
      </text>
    </comment>
    <comment ref="P31" authorId="1">
      <text>
        <r>
          <rPr>
            <b/>
            <sz val="9"/>
            <color indexed="81"/>
            <rFont val="Tahoma"/>
            <family val="2"/>
          </rPr>
          <t>04/04/13</t>
        </r>
        <r>
          <rPr>
            <sz val="9"/>
            <color indexed="81"/>
            <rFont val="Tahoma"/>
            <family val="2"/>
          </rPr>
          <t xml:space="preserve">
</t>
        </r>
      </text>
    </comment>
    <comment ref="R31" authorId="1">
      <text>
        <r>
          <rPr>
            <b/>
            <sz val="9"/>
            <color indexed="81"/>
            <rFont val="Tahoma"/>
            <family val="2"/>
          </rPr>
          <t>03/05/13</t>
        </r>
        <r>
          <rPr>
            <sz val="9"/>
            <color indexed="81"/>
            <rFont val="Tahoma"/>
            <family val="2"/>
          </rPr>
          <t xml:space="preserve">
</t>
        </r>
      </text>
    </comment>
    <comment ref="T31" authorId="1">
      <text>
        <r>
          <rPr>
            <b/>
            <sz val="9"/>
            <color indexed="81"/>
            <rFont val="Tahoma"/>
            <family val="2"/>
          </rPr>
          <t>05/06/2013</t>
        </r>
        <r>
          <rPr>
            <sz val="9"/>
            <color indexed="81"/>
            <rFont val="Tahoma"/>
            <family val="2"/>
          </rPr>
          <t xml:space="preserve">
</t>
        </r>
      </text>
    </comment>
    <comment ref="V31" authorId="1">
      <text>
        <r>
          <rPr>
            <sz val="10"/>
            <color indexed="81"/>
            <rFont val="Tahoma"/>
            <family val="2"/>
          </rPr>
          <t>05/07/2013</t>
        </r>
        <r>
          <rPr>
            <b/>
            <sz val="9"/>
            <color indexed="81"/>
            <rFont val="Tahoma"/>
            <family val="2"/>
          </rPr>
          <t xml:space="preserve">
</t>
        </r>
      </text>
    </comment>
    <comment ref="X31" authorId="1">
      <text>
        <r>
          <rPr>
            <b/>
            <sz val="9"/>
            <color indexed="81"/>
            <rFont val="Tahoma"/>
            <family val="2"/>
          </rPr>
          <t>contabilidad:</t>
        </r>
        <r>
          <rPr>
            <sz val="9"/>
            <color indexed="81"/>
            <rFont val="Tahoma"/>
            <family val="2"/>
          </rPr>
          <t xml:space="preserve">
</t>
        </r>
        <r>
          <rPr>
            <sz val="10"/>
            <color indexed="81"/>
            <rFont val="Tahoma"/>
            <family val="2"/>
          </rPr>
          <t>30/07/2013</t>
        </r>
      </text>
    </comment>
    <comment ref="AB31" authorId="1">
      <text>
        <r>
          <rPr>
            <b/>
            <sz val="9"/>
            <color indexed="81"/>
            <rFont val="Tahoma"/>
            <family val="2"/>
          </rPr>
          <t>contabilidad:</t>
        </r>
        <r>
          <rPr>
            <sz val="9"/>
            <color indexed="81"/>
            <rFont val="Tahoma"/>
            <family val="2"/>
          </rPr>
          <t xml:space="preserve">
</t>
        </r>
        <r>
          <rPr>
            <sz val="10"/>
            <color indexed="81"/>
            <rFont val="Tahoma"/>
            <family val="2"/>
          </rPr>
          <t>4-OCT-13</t>
        </r>
      </text>
    </comment>
    <comment ref="AD31" authorId="1">
      <text>
        <r>
          <rPr>
            <b/>
            <sz val="9"/>
            <color indexed="81"/>
            <rFont val="Tahoma"/>
            <family val="2"/>
          </rPr>
          <t>contabilidad:</t>
        </r>
        <r>
          <rPr>
            <sz val="9"/>
            <color indexed="81"/>
            <rFont val="Tahoma"/>
            <family val="2"/>
          </rPr>
          <t xml:space="preserve">
</t>
        </r>
        <r>
          <rPr>
            <sz val="10"/>
            <color indexed="81"/>
            <rFont val="Tahoma"/>
            <family val="2"/>
          </rPr>
          <t>5-NOV-13</t>
        </r>
      </text>
    </comment>
    <comment ref="AF31" authorId="1">
      <text>
        <r>
          <rPr>
            <b/>
            <sz val="9"/>
            <color indexed="81"/>
            <rFont val="Tahoma"/>
            <family val="2"/>
          </rPr>
          <t>contabilidad:</t>
        </r>
        <r>
          <rPr>
            <sz val="9"/>
            <color indexed="81"/>
            <rFont val="Tahoma"/>
            <family val="2"/>
          </rPr>
          <t xml:space="preserve">
5-DIC-13</t>
        </r>
      </text>
    </comment>
    <comment ref="AH31" authorId="1">
      <text>
        <r>
          <rPr>
            <b/>
            <sz val="9"/>
            <color indexed="81"/>
            <rFont val="Tahoma"/>
            <family val="2"/>
          </rPr>
          <t>contabilidad:</t>
        </r>
        <r>
          <rPr>
            <sz val="9"/>
            <color indexed="81"/>
            <rFont val="Tahoma"/>
            <family val="2"/>
          </rPr>
          <t xml:space="preserve">
03-ENE-2014
</t>
        </r>
      </text>
    </comment>
    <comment ref="AJ31" authorId="1">
      <text>
        <r>
          <rPr>
            <b/>
            <sz val="9"/>
            <color indexed="81"/>
            <rFont val="Tahoma"/>
            <family val="2"/>
          </rPr>
          <t>contabilidad:</t>
        </r>
        <r>
          <rPr>
            <sz val="9"/>
            <color indexed="81"/>
            <rFont val="Tahoma"/>
            <family val="2"/>
          </rPr>
          <t xml:space="preserve">
05-FEB-14</t>
        </r>
      </text>
    </comment>
    <comment ref="AL31" authorId="1">
      <text>
        <r>
          <rPr>
            <b/>
            <sz val="9"/>
            <color indexed="81"/>
            <rFont val="Tahoma"/>
            <family val="2"/>
          </rPr>
          <t>contabilidad:</t>
        </r>
        <r>
          <rPr>
            <sz val="9"/>
            <color indexed="81"/>
            <rFont val="Tahoma"/>
            <family val="2"/>
          </rPr>
          <t xml:space="preserve">
05-MZO-2014</t>
        </r>
      </text>
    </comment>
    <comment ref="AN31" authorId="1">
      <text>
        <r>
          <rPr>
            <b/>
            <sz val="9"/>
            <color indexed="81"/>
            <rFont val="Tahoma"/>
            <family val="2"/>
          </rPr>
          <t>contabilidad:</t>
        </r>
        <r>
          <rPr>
            <sz val="9"/>
            <color indexed="81"/>
            <rFont val="Tahoma"/>
            <family val="2"/>
          </rPr>
          <t xml:space="preserve">
4-abril-2014</t>
        </r>
      </text>
    </comment>
    <comment ref="D32" authorId="1">
      <text>
        <r>
          <rPr>
            <b/>
            <sz val="8"/>
            <color indexed="81"/>
            <rFont val="Tahoma"/>
            <family val="2"/>
          </rPr>
          <t>30/08/12</t>
        </r>
        <r>
          <rPr>
            <sz val="8"/>
            <color indexed="81"/>
            <rFont val="Tahoma"/>
            <family val="2"/>
          </rPr>
          <t xml:space="preserve">
</t>
        </r>
      </text>
    </comment>
    <comment ref="F32" authorId="1">
      <text>
        <r>
          <rPr>
            <b/>
            <sz val="8"/>
            <color indexed="81"/>
            <rFont val="Tahoma"/>
            <family val="2"/>
          </rPr>
          <t>09/11/12</t>
        </r>
        <r>
          <rPr>
            <sz val="8"/>
            <color indexed="81"/>
            <rFont val="Tahoma"/>
            <family val="2"/>
          </rPr>
          <t xml:space="preserve">
</t>
        </r>
      </text>
    </comment>
    <comment ref="H32" authorId="1">
      <text>
        <r>
          <rPr>
            <b/>
            <sz val="8"/>
            <color indexed="81"/>
            <rFont val="Tahoma"/>
            <family val="2"/>
          </rPr>
          <t>03/12/12</t>
        </r>
        <r>
          <rPr>
            <sz val="8"/>
            <color indexed="81"/>
            <rFont val="Tahoma"/>
            <family val="2"/>
          </rPr>
          <t xml:space="preserve">
</t>
        </r>
      </text>
    </comment>
    <comment ref="J32" authorId="1">
      <text>
        <r>
          <rPr>
            <b/>
            <sz val="8"/>
            <color indexed="81"/>
            <rFont val="Tahoma"/>
            <family val="2"/>
          </rPr>
          <t>16/01/13</t>
        </r>
        <r>
          <rPr>
            <sz val="8"/>
            <color indexed="81"/>
            <rFont val="Tahoma"/>
            <family val="2"/>
          </rPr>
          <t xml:space="preserve">
</t>
        </r>
      </text>
    </comment>
    <comment ref="L32" authorId="1">
      <text>
        <r>
          <rPr>
            <b/>
            <sz val="9"/>
            <color indexed="81"/>
            <rFont val="Tahoma"/>
            <family val="2"/>
          </rPr>
          <t>05/02/13</t>
        </r>
      </text>
    </comment>
    <comment ref="N32" authorId="1">
      <text>
        <r>
          <rPr>
            <b/>
            <sz val="9"/>
            <color indexed="81"/>
            <rFont val="Tahoma"/>
            <family val="2"/>
          </rPr>
          <t>08/03/13</t>
        </r>
      </text>
    </comment>
    <comment ref="P32" authorId="1">
      <text>
        <r>
          <rPr>
            <b/>
            <sz val="9"/>
            <color indexed="81"/>
            <rFont val="Tahoma"/>
            <family val="2"/>
          </rPr>
          <t>05/04/13</t>
        </r>
        <r>
          <rPr>
            <sz val="9"/>
            <color indexed="81"/>
            <rFont val="Tahoma"/>
            <family val="2"/>
          </rPr>
          <t xml:space="preserve">
</t>
        </r>
      </text>
    </comment>
    <comment ref="R32" authorId="1">
      <text>
        <r>
          <rPr>
            <b/>
            <sz val="9"/>
            <color indexed="81"/>
            <rFont val="Tahoma"/>
            <family val="2"/>
          </rPr>
          <t>09/05/13</t>
        </r>
        <r>
          <rPr>
            <sz val="9"/>
            <color indexed="81"/>
            <rFont val="Tahoma"/>
            <family val="2"/>
          </rPr>
          <t xml:space="preserve">
</t>
        </r>
      </text>
    </comment>
    <comment ref="T32" authorId="1">
      <text>
        <r>
          <rPr>
            <b/>
            <sz val="9"/>
            <color indexed="81"/>
            <rFont val="Tahoma"/>
            <family val="2"/>
          </rPr>
          <t>12/06/2013</t>
        </r>
      </text>
    </comment>
    <comment ref="V32" authorId="1">
      <text>
        <r>
          <rPr>
            <b/>
            <sz val="9"/>
            <color indexed="81"/>
            <rFont val="Tahoma"/>
            <family val="2"/>
          </rPr>
          <t>05/07/2013</t>
        </r>
      </text>
    </comment>
    <comment ref="X32" authorId="1">
      <text>
        <r>
          <rPr>
            <b/>
            <sz val="9"/>
            <color indexed="81"/>
            <rFont val="Tahoma"/>
            <family val="2"/>
          </rPr>
          <t>contabilidad:</t>
        </r>
        <r>
          <rPr>
            <sz val="9"/>
            <color indexed="81"/>
            <rFont val="Tahoma"/>
            <family val="2"/>
          </rPr>
          <t xml:space="preserve">
</t>
        </r>
        <r>
          <rPr>
            <sz val="10"/>
            <color indexed="81"/>
            <rFont val="Tahoma"/>
            <family val="2"/>
          </rPr>
          <t>11-sep-13</t>
        </r>
      </text>
    </comment>
    <comment ref="Z32" authorId="1">
      <text>
        <r>
          <rPr>
            <b/>
            <sz val="10"/>
            <color indexed="81"/>
            <rFont val="Tahoma"/>
            <family val="2"/>
          </rPr>
          <t>contabilidad:
4-oct-13</t>
        </r>
        <r>
          <rPr>
            <sz val="9"/>
            <color indexed="81"/>
            <rFont val="Tahoma"/>
            <family val="2"/>
          </rPr>
          <t xml:space="preserve">
</t>
        </r>
      </text>
    </comment>
    <comment ref="AB32" authorId="1">
      <text>
        <r>
          <rPr>
            <b/>
            <sz val="9"/>
            <color indexed="81"/>
            <rFont val="Tahoma"/>
            <family val="2"/>
          </rPr>
          <t>contabilidad:</t>
        </r>
        <r>
          <rPr>
            <sz val="9"/>
            <color indexed="81"/>
            <rFont val="Tahoma"/>
            <family val="2"/>
          </rPr>
          <t xml:space="preserve">
</t>
        </r>
        <r>
          <rPr>
            <sz val="10"/>
            <color indexed="81"/>
            <rFont val="Tahoma"/>
            <family val="2"/>
          </rPr>
          <t>21-NOV-13</t>
        </r>
      </text>
    </comment>
    <comment ref="AD32" authorId="1">
      <text>
        <r>
          <rPr>
            <b/>
            <sz val="9"/>
            <color indexed="81"/>
            <rFont val="Tahoma"/>
            <family val="2"/>
          </rPr>
          <t>contabilidad:</t>
        </r>
        <r>
          <rPr>
            <sz val="9"/>
            <color indexed="81"/>
            <rFont val="Tahoma"/>
            <family val="2"/>
          </rPr>
          <t xml:space="preserve">
6-DIC-13</t>
        </r>
      </text>
    </comment>
    <comment ref="AF32" authorId="1">
      <text>
        <r>
          <rPr>
            <b/>
            <sz val="9"/>
            <color indexed="81"/>
            <rFont val="Tahoma"/>
            <family val="2"/>
          </rPr>
          <t>contabilidad:</t>
        </r>
        <r>
          <rPr>
            <sz val="9"/>
            <color indexed="81"/>
            <rFont val="Tahoma"/>
            <family val="2"/>
          </rPr>
          <t xml:space="preserve">
13-DIC-13</t>
        </r>
      </text>
    </comment>
    <comment ref="AH32" authorId="1">
      <text>
        <r>
          <rPr>
            <b/>
            <sz val="9"/>
            <color indexed="81"/>
            <rFont val="Tahoma"/>
            <family val="2"/>
          </rPr>
          <t>contabilidad:</t>
        </r>
        <r>
          <rPr>
            <sz val="9"/>
            <color indexed="81"/>
            <rFont val="Tahoma"/>
            <family val="2"/>
          </rPr>
          <t xml:space="preserve">
14-FEB-14</t>
        </r>
      </text>
    </comment>
    <comment ref="AJ32" authorId="1">
      <text>
        <r>
          <rPr>
            <b/>
            <sz val="9"/>
            <color indexed="81"/>
            <rFont val="Tahoma"/>
            <family val="2"/>
          </rPr>
          <t>contabilidad:</t>
        </r>
        <r>
          <rPr>
            <sz val="9"/>
            <color indexed="81"/>
            <rFont val="Tahoma"/>
            <family val="2"/>
          </rPr>
          <t xml:space="preserve">
4-ABRIL-2014
3300 MES FEB + 150 CAGO FIJO + 330 INTERES MORA 2 MESES</t>
        </r>
      </text>
    </comment>
    <comment ref="AL32" authorId="1">
      <text>
        <r>
          <rPr>
            <b/>
            <sz val="9"/>
            <color indexed="81"/>
            <rFont val="Tahoma"/>
            <family val="2"/>
          </rPr>
          <t>contabilidad:</t>
        </r>
        <r>
          <rPr>
            <sz val="9"/>
            <color indexed="81"/>
            <rFont val="Tahoma"/>
            <family val="2"/>
          </rPr>
          <t xml:space="preserve">
14/MAYO/2014   $7,395
$3,780.00 ($3300 mes mzo + 150 cgo fijo + 330 inetres mora)
$3,615.00 ($3300 mes abril + 150 cgo fijo + 165 inetres mora)</t>
        </r>
      </text>
    </comment>
    <comment ref="AN32" authorId="1">
      <text>
        <r>
          <rPr>
            <b/>
            <sz val="9"/>
            <color indexed="81"/>
            <rFont val="Tahoma"/>
            <family val="2"/>
          </rPr>
          <t>contabilidad:</t>
        </r>
        <r>
          <rPr>
            <sz val="9"/>
            <color indexed="81"/>
            <rFont val="Tahoma"/>
            <family val="2"/>
          </rPr>
          <t xml:space="preserve">
14/MAYO/2014   $7,395
$3,780.00 ($3300 mes mzo + 150 cgo fijo + 330 inetres mora)
$3,615.00 ($3300 mes abril + 150 cgo fijo + 165 inetres mora)</t>
        </r>
      </text>
    </comment>
    <comment ref="D33" authorId="1">
      <text>
        <r>
          <rPr>
            <b/>
            <sz val="8"/>
            <color indexed="81"/>
            <rFont val="Tahoma"/>
            <family val="2"/>
          </rPr>
          <t>03/09/12</t>
        </r>
        <r>
          <rPr>
            <sz val="8"/>
            <color indexed="81"/>
            <rFont val="Tahoma"/>
            <family val="2"/>
          </rPr>
          <t xml:space="preserve">
</t>
        </r>
      </text>
    </comment>
    <comment ref="F33" authorId="1">
      <text>
        <r>
          <rPr>
            <b/>
            <sz val="8"/>
            <color indexed="81"/>
            <rFont val="Tahoma"/>
            <family val="2"/>
          </rPr>
          <t>15/11/12</t>
        </r>
        <r>
          <rPr>
            <sz val="8"/>
            <color indexed="81"/>
            <rFont val="Tahoma"/>
            <family val="2"/>
          </rPr>
          <t xml:space="preserve">
</t>
        </r>
      </text>
    </comment>
    <comment ref="H33" authorId="1">
      <text>
        <r>
          <rPr>
            <b/>
            <sz val="8"/>
            <color indexed="81"/>
            <rFont val="Tahoma"/>
            <family val="2"/>
          </rPr>
          <t>15/11/12</t>
        </r>
        <r>
          <rPr>
            <sz val="8"/>
            <color indexed="81"/>
            <rFont val="Tahoma"/>
            <family val="2"/>
          </rPr>
          <t xml:space="preserve">
</t>
        </r>
      </text>
    </comment>
    <comment ref="J33" authorId="1">
      <text>
        <r>
          <rPr>
            <sz val="10"/>
            <color indexed="81"/>
            <rFont val="Tahoma"/>
            <family val="2"/>
          </rPr>
          <t>TRANSFER 07/01/13</t>
        </r>
        <r>
          <rPr>
            <sz val="8"/>
            <color indexed="81"/>
            <rFont val="Tahoma"/>
            <family val="2"/>
          </rPr>
          <t xml:space="preserve">
</t>
        </r>
      </text>
    </comment>
    <comment ref="L33" authorId="1">
      <text>
        <r>
          <rPr>
            <b/>
            <sz val="9"/>
            <color indexed="81"/>
            <rFont val="Tahoma"/>
            <family val="2"/>
          </rPr>
          <t>06/02/13</t>
        </r>
      </text>
    </comment>
    <comment ref="N33" authorId="1">
      <text>
        <r>
          <rPr>
            <b/>
            <sz val="8"/>
            <color indexed="81"/>
            <rFont val="Tahoma"/>
            <family val="2"/>
          </rPr>
          <t>04/03/13</t>
        </r>
        <r>
          <rPr>
            <sz val="8"/>
            <color indexed="81"/>
            <rFont val="Tahoma"/>
            <family val="2"/>
          </rPr>
          <t xml:space="preserve">
</t>
        </r>
      </text>
    </comment>
    <comment ref="P33" authorId="1">
      <text>
        <r>
          <rPr>
            <b/>
            <sz val="9"/>
            <color indexed="81"/>
            <rFont val="Tahoma"/>
            <family val="2"/>
          </rPr>
          <t>05/04/13</t>
        </r>
        <r>
          <rPr>
            <sz val="9"/>
            <color indexed="81"/>
            <rFont val="Tahoma"/>
            <family val="2"/>
          </rPr>
          <t xml:space="preserve">
</t>
        </r>
      </text>
    </comment>
    <comment ref="R33" authorId="1">
      <text>
        <r>
          <rPr>
            <b/>
            <sz val="9"/>
            <color indexed="81"/>
            <rFont val="Tahoma"/>
            <family val="2"/>
          </rPr>
          <t>06/05/13</t>
        </r>
      </text>
    </comment>
    <comment ref="T33" authorId="1">
      <text>
        <r>
          <rPr>
            <b/>
            <sz val="9"/>
            <color indexed="81"/>
            <rFont val="Tahoma"/>
            <family val="2"/>
          </rPr>
          <t>06/06/2013</t>
        </r>
      </text>
    </comment>
    <comment ref="V33" authorId="1">
      <text>
        <r>
          <rPr>
            <b/>
            <sz val="9"/>
            <color indexed="81"/>
            <rFont val="Tahoma"/>
            <family val="2"/>
          </rPr>
          <t>contabilidad:</t>
        </r>
        <r>
          <rPr>
            <sz val="9"/>
            <color indexed="81"/>
            <rFont val="Tahoma"/>
            <family val="2"/>
          </rPr>
          <t xml:space="preserve">
</t>
        </r>
        <r>
          <rPr>
            <sz val="10"/>
            <color indexed="81"/>
            <rFont val="Tahoma"/>
            <family val="2"/>
          </rPr>
          <t>08-JULIO-13</t>
        </r>
      </text>
    </comment>
    <comment ref="X33" authorId="1">
      <text>
        <r>
          <rPr>
            <b/>
            <sz val="9"/>
            <color indexed="81"/>
            <rFont val="Tahoma"/>
            <family val="2"/>
          </rPr>
          <t>contabilidad:</t>
        </r>
        <r>
          <rPr>
            <sz val="9"/>
            <color indexed="81"/>
            <rFont val="Tahoma"/>
            <family val="2"/>
          </rPr>
          <t xml:space="preserve">
</t>
        </r>
        <r>
          <rPr>
            <sz val="10"/>
            <color indexed="81"/>
            <rFont val="Tahoma"/>
            <family val="2"/>
          </rPr>
          <t>07-AGOST-13</t>
        </r>
      </text>
    </comment>
    <comment ref="Z33" authorId="1">
      <text>
        <r>
          <rPr>
            <b/>
            <sz val="9"/>
            <color indexed="81"/>
            <rFont val="Tahoma"/>
            <family val="2"/>
          </rPr>
          <t>contabilidad:</t>
        </r>
        <r>
          <rPr>
            <sz val="9"/>
            <color indexed="81"/>
            <rFont val="Tahoma"/>
            <family val="2"/>
          </rPr>
          <t xml:space="preserve">
05/SEP/13</t>
        </r>
      </text>
    </comment>
    <comment ref="AB33" authorId="1">
      <text>
        <r>
          <rPr>
            <b/>
            <sz val="9"/>
            <color indexed="81"/>
            <rFont val="Tahoma"/>
            <family val="2"/>
          </rPr>
          <t>contabilidad:</t>
        </r>
        <r>
          <rPr>
            <sz val="9"/>
            <color indexed="81"/>
            <rFont val="Tahoma"/>
            <family val="2"/>
          </rPr>
          <t xml:space="preserve">
</t>
        </r>
        <r>
          <rPr>
            <sz val="10"/>
            <color indexed="81"/>
            <rFont val="Tahoma"/>
            <family val="2"/>
          </rPr>
          <t>7-OCT-13</t>
        </r>
      </text>
    </comment>
    <comment ref="AD33" authorId="1">
      <text>
        <r>
          <rPr>
            <b/>
            <sz val="9"/>
            <color indexed="81"/>
            <rFont val="Tahoma"/>
            <family val="2"/>
          </rPr>
          <t>contabilidad:</t>
        </r>
        <r>
          <rPr>
            <sz val="9"/>
            <color indexed="81"/>
            <rFont val="Tahoma"/>
            <family val="2"/>
          </rPr>
          <t xml:space="preserve">
</t>
        </r>
        <r>
          <rPr>
            <sz val="10"/>
            <color indexed="81"/>
            <rFont val="Tahoma"/>
            <family val="2"/>
          </rPr>
          <t xml:space="preserve">6-NOV-13
</t>
        </r>
      </text>
    </comment>
    <comment ref="AF33" authorId="1">
      <text>
        <r>
          <rPr>
            <b/>
            <sz val="9"/>
            <color indexed="81"/>
            <rFont val="Tahoma"/>
            <family val="2"/>
          </rPr>
          <t>contabilidad:</t>
        </r>
        <r>
          <rPr>
            <sz val="9"/>
            <color indexed="81"/>
            <rFont val="Tahoma"/>
            <family val="2"/>
          </rPr>
          <t xml:space="preserve">
9-DIC-13</t>
        </r>
      </text>
    </comment>
    <comment ref="AH33" authorId="1">
      <text>
        <r>
          <rPr>
            <b/>
            <sz val="9"/>
            <color indexed="81"/>
            <rFont val="Tahoma"/>
            <family val="2"/>
          </rPr>
          <t>contabilidad:</t>
        </r>
        <r>
          <rPr>
            <sz val="9"/>
            <color indexed="81"/>
            <rFont val="Tahoma"/>
            <family val="2"/>
          </rPr>
          <t xml:space="preserve">
03-ENE-14
$3300 MENOS EL 6% 
=3100</t>
        </r>
      </text>
    </comment>
    <comment ref="AJ33" authorId="1">
      <text>
        <r>
          <rPr>
            <b/>
            <sz val="9"/>
            <color indexed="81"/>
            <rFont val="Tahoma"/>
            <family val="2"/>
          </rPr>
          <t>contabilidad:</t>
        </r>
        <r>
          <rPr>
            <sz val="9"/>
            <color indexed="81"/>
            <rFont val="Tahoma"/>
            <family val="2"/>
          </rPr>
          <t xml:space="preserve">
05-FEB-14</t>
        </r>
      </text>
    </comment>
    <comment ref="AL33" authorId="1">
      <text>
        <r>
          <rPr>
            <b/>
            <sz val="9"/>
            <color indexed="81"/>
            <rFont val="Tahoma"/>
            <family val="2"/>
          </rPr>
          <t>contabilidad:</t>
        </r>
        <r>
          <rPr>
            <sz val="9"/>
            <color indexed="81"/>
            <rFont val="Tahoma"/>
            <family val="2"/>
          </rPr>
          <t xml:space="preserve">
05-MZO-2014</t>
        </r>
      </text>
    </comment>
    <comment ref="AN33" authorId="1">
      <text>
        <r>
          <rPr>
            <b/>
            <sz val="9"/>
            <color indexed="81"/>
            <rFont val="Tahoma"/>
            <family val="2"/>
          </rPr>
          <t>contabilidad:</t>
        </r>
        <r>
          <rPr>
            <sz val="9"/>
            <color indexed="81"/>
            <rFont val="Tahoma"/>
            <family val="2"/>
          </rPr>
          <t xml:space="preserve">
4-abril-2014</t>
        </r>
      </text>
    </comment>
    <comment ref="AH35" authorId="1">
      <text>
        <r>
          <rPr>
            <b/>
            <sz val="9"/>
            <color indexed="81"/>
            <rFont val="Tahoma"/>
            <family val="2"/>
          </rPr>
          <t>contabilidad:</t>
        </r>
        <r>
          <rPr>
            <sz val="9"/>
            <color indexed="81"/>
            <rFont val="Tahoma"/>
            <family val="2"/>
          </rPr>
          <t xml:space="preserve">
10/ENE/14</t>
        </r>
      </text>
    </comment>
    <comment ref="AJ35" authorId="1">
      <text>
        <r>
          <rPr>
            <b/>
            <sz val="9"/>
            <color indexed="81"/>
            <rFont val="Tahoma"/>
            <family val="2"/>
          </rPr>
          <t>contabilidad:</t>
        </r>
        <r>
          <rPr>
            <sz val="9"/>
            <color indexed="81"/>
            <rFont val="Tahoma"/>
            <family val="2"/>
          </rPr>
          <t xml:space="preserve">
07/FEB/14</t>
        </r>
      </text>
    </comment>
    <comment ref="D36" authorId="1">
      <text>
        <r>
          <rPr>
            <b/>
            <sz val="8"/>
            <color indexed="81"/>
            <rFont val="Tahoma"/>
            <family val="2"/>
          </rPr>
          <t>19/10/12</t>
        </r>
        <r>
          <rPr>
            <sz val="8"/>
            <color indexed="81"/>
            <rFont val="Tahoma"/>
            <family val="2"/>
          </rPr>
          <t xml:space="preserve">
</t>
        </r>
      </text>
    </comment>
    <comment ref="F36" authorId="1">
      <text>
        <r>
          <rPr>
            <b/>
            <sz val="8"/>
            <color indexed="81"/>
            <rFont val="Tahoma"/>
            <family val="2"/>
          </rPr>
          <t>1ER MODULO 26/11/12</t>
        </r>
      </text>
    </comment>
    <comment ref="R36" authorId="1">
      <text>
        <r>
          <rPr>
            <b/>
            <sz val="9"/>
            <color indexed="81"/>
            <rFont val="Tahoma"/>
            <family val="2"/>
          </rPr>
          <t>29/05/2013</t>
        </r>
      </text>
    </comment>
    <comment ref="V36" authorId="1">
      <text>
        <r>
          <rPr>
            <b/>
            <sz val="9"/>
            <color indexed="81"/>
            <rFont val="Tahoma"/>
            <family val="2"/>
          </rPr>
          <t>contabilidad:</t>
        </r>
        <r>
          <rPr>
            <sz val="9"/>
            <color indexed="81"/>
            <rFont val="Tahoma"/>
            <family val="2"/>
          </rPr>
          <t xml:space="preserve">
</t>
        </r>
        <r>
          <rPr>
            <sz val="10"/>
            <color indexed="81"/>
            <rFont val="Tahoma"/>
            <family val="2"/>
          </rPr>
          <t>25-JULIO-13</t>
        </r>
      </text>
    </comment>
    <comment ref="AB36" authorId="1">
      <text>
        <r>
          <rPr>
            <b/>
            <sz val="9"/>
            <color indexed="81"/>
            <rFont val="Tahoma"/>
            <family val="2"/>
          </rPr>
          <t>contabilidad:</t>
        </r>
        <r>
          <rPr>
            <sz val="9"/>
            <color indexed="81"/>
            <rFont val="Tahoma"/>
            <family val="2"/>
          </rPr>
          <t xml:space="preserve">
</t>
        </r>
        <r>
          <rPr>
            <sz val="10"/>
            <color indexed="81"/>
            <rFont val="Tahoma"/>
            <family val="2"/>
          </rPr>
          <t>21-OCT-13</t>
        </r>
      </text>
    </comment>
    <comment ref="AD36" authorId="1">
      <text>
        <r>
          <rPr>
            <b/>
            <sz val="9"/>
            <color indexed="81"/>
            <rFont val="Tahoma"/>
            <family val="2"/>
          </rPr>
          <t>contabilidad:</t>
        </r>
        <r>
          <rPr>
            <sz val="9"/>
            <color indexed="81"/>
            <rFont val="Tahoma"/>
            <family val="2"/>
          </rPr>
          <t xml:space="preserve">
28-NOV-13</t>
        </r>
      </text>
    </comment>
    <comment ref="AH36" authorId="1">
      <text>
        <r>
          <rPr>
            <b/>
            <sz val="9"/>
            <color indexed="81"/>
            <rFont val="Tahoma"/>
            <family val="2"/>
          </rPr>
          <t>contabilidad:</t>
        </r>
        <r>
          <rPr>
            <sz val="9"/>
            <color indexed="81"/>
            <rFont val="Tahoma"/>
            <family val="2"/>
          </rPr>
          <t xml:space="preserve">
31-ENE-2014</t>
        </r>
      </text>
    </comment>
    <comment ref="AJ36" authorId="1">
      <text>
        <r>
          <rPr>
            <b/>
            <sz val="9"/>
            <color indexed="81"/>
            <rFont val="Tahoma"/>
            <family val="2"/>
          </rPr>
          <t>contabilidad:</t>
        </r>
        <r>
          <rPr>
            <sz val="9"/>
            <color indexed="81"/>
            <rFont val="Tahoma"/>
            <family val="2"/>
          </rPr>
          <t xml:space="preserve">
11-FEB-14</t>
        </r>
      </text>
    </comment>
    <comment ref="AL36" authorId="1">
      <text>
        <r>
          <rPr>
            <b/>
            <sz val="9"/>
            <color indexed="81"/>
            <rFont val="Tahoma"/>
            <family val="2"/>
          </rPr>
          <t>contabilidad:</t>
        </r>
        <r>
          <rPr>
            <sz val="9"/>
            <color indexed="81"/>
            <rFont val="Tahoma"/>
            <family val="2"/>
          </rPr>
          <t xml:space="preserve">
28/MZO/2014</t>
        </r>
      </text>
    </comment>
    <comment ref="AN36" authorId="1">
      <text>
        <r>
          <rPr>
            <b/>
            <sz val="9"/>
            <color indexed="81"/>
            <rFont val="Tahoma"/>
            <family val="2"/>
          </rPr>
          <t>contabilidad:</t>
        </r>
        <r>
          <rPr>
            <sz val="9"/>
            <color indexed="81"/>
            <rFont val="Tahoma"/>
            <family val="2"/>
          </rPr>
          <t xml:space="preserve">
02-MAYO-2014
$3500 mensualidad
$150 cargo fijo</t>
        </r>
      </text>
    </comment>
    <comment ref="D37" authorId="1">
      <text>
        <r>
          <rPr>
            <b/>
            <sz val="8"/>
            <color indexed="81"/>
            <rFont val="Tahoma"/>
            <family val="2"/>
          </rPr>
          <t>07/09/12</t>
        </r>
        <r>
          <rPr>
            <sz val="8"/>
            <color indexed="81"/>
            <rFont val="Tahoma"/>
            <family val="2"/>
          </rPr>
          <t xml:space="preserve">
</t>
        </r>
      </text>
    </comment>
    <comment ref="F37" authorId="1">
      <text>
        <r>
          <rPr>
            <b/>
            <sz val="8"/>
            <color indexed="81"/>
            <rFont val="Tahoma"/>
            <family val="2"/>
          </rPr>
          <t>T-23/11/12</t>
        </r>
      </text>
    </comment>
    <comment ref="R37" authorId="1">
      <text>
        <r>
          <rPr>
            <b/>
            <sz val="9"/>
            <color indexed="81"/>
            <rFont val="Tahoma"/>
            <family val="2"/>
          </rPr>
          <t>contabilidad:</t>
        </r>
        <r>
          <rPr>
            <sz val="9"/>
            <color indexed="81"/>
            <rFont val="Tahoma"/>
            <family val="2"/>
          </rPr>
          <t xml:space="preserve">
</t>
        </r>
        <r>
          <rPr>
            <sz val="10"/>
            <color indexed="81"/>
            <rFont val="Tahoma"/>
            <family val="2"/>
          </rPr>
          <t>28-MAYO-2013</t>
        </r>
      </text>
    </comment>
    <comment ref="V37" authorId="2">
      <text>
        <r>
          <rPr>
            <b/>
            <sz val="9"/>
            <color indexed="81"/>
            <rFont val="Tahoma"/>
            <family val="2"/>
          </rPr>
          <t>gteadmin:</t>
        </r>
        <r>
          <rPr>
            <sz val="9"/>
            <color indexed="81"/>
            <rFont val="Tahoma"/>
            <family val="2"/>
          </rPr>
          <t xml:space="preserve">
26-JULIO-13</t>
        </r>
      </text>
    </comment>
    <comment ref="Z37" authorId="2">
      <text>
        <r>
          <rPr>
            <b/>
            <sz val="9"/>
            <color indexed="81"/>
            <rFont val="Tahoma"/>
            <family val="2"/>
          </rPr>
          <t>10-SEP-13</t>
        </r>
      </text>
    </comment>
    <comment ref="AB37" authorId="1">
      <text>
        <r>
          <rPr>
            <b/>
            <sz val="9"/>
            <color indexed="81"/>
            <rFont val="Tahoma"/>
            <family val="2"/>
          </rPr>
          <t>contabilidad:</t>
        </r>
        <r>
          <rPr>
            <sz val="9"/>
            <color indexed="81"/>
            <rFont val="Tahoma"/>
            <family val="2"/>
          </rPr>
          <t xml:space="preserve">
</t>
        </r>
        <r>
          <rPr>
            <sz val="10"/>
            <color indexed="81"/>
            <rFont val="Tahoma"/>
            <family val="2"/>
          </rPr>
          <t>18-OCT-13</t>
        </r>
      </text>
    </comment>
    <comment ref="AD37" authorId="1">
      <text>
        <r>
          <rPr>
            <b/>
            <sz val="9"/>
            <color indexed="81"/>
            <rFont val="Tahoma"/>
            <family val="2"/>
          </rPr>
          <t>contabilidad:</t>
        </r>
        <r>
          <rPr>
            <sz val="9"/>
            <color indexed="81"/>
            <rFont val="Tahoma"/>
            <family val="2"/>
          </rPr>
          <t xml:space="preserve">
</t>
        </r>
        <r>
          <rPr>
            <sz val="10"/>
            <color indexed="81"/>
            <rFont val="Tahoma"/>
            <family val="2"/>
          </rPr>
          <t>22-NOV-13</t>
        </r>
      </text>
    </comment>
    <comment ref="AH37" authorId="1">
      <text>
        <r>
          <rPr>
            <b/>
            <sz val="9"/>
            <color indexed="81"/>
            <rFont val="Tahoma"/>
            <family val="2"/>
          </rPr>
          <t>contabilidad:</t>
        </r>
        <r>
          <rPr>
            <sz val="9"/>
            <color indexed="81"/>
            <rFont val="Tahoma"/>
            <family val="2"/>
          </rPr>
          <t xml:space="preserve">
10-ENE-2014</t>
        </r>
      </text>
    </comment>
    <comment ref="AJ37" authorId="1">
      <text>
        <r>
          <rPr>
            <b/>
            <sz val="9"/>
            <color indexed="81"/>
            <rFont val="Tahoma"/>
            <family val="2"/>
          </rPr>
          <t>contabilidad:</t>
        </r>
        <r>
          <rPr>
            <sz val="9"/>
            <color indexed="81"/>
            <rFont val="Tahoma"/>
            <family val="2"/>
          </rPr>
          <t xml:space="preserve">
05-FEB-14</t>
        </r>
      </text>
    </comment>
    <comment ref="AL37" authorId="1">
      <text>
        <r>
          <rPr>
            <b/>
            <sz val="9"/>
            <color indexed="81"/>
            <rFont val="Tahoma"/>
            <family val="2"/>
          </rPr>
          <t>contabilidad:</t>
        </r>
        <r>
          <rPr>
            <sz val="9"/>
            <color indexed="81"/>
            <rFont val="Tahoma"/>
            <family val="2"/>
          </rPr>
          <t xml:space="preserve">
07-MZO-2014</t>
        </r>
      </text>
    </comment>
    <comment ref="AN37" authorId="1">
      <text>
        <r>
          <rPr>
            <b/>
            <sz val="9"/>
            <color indexed="81"/>
            <rFont val="Tahoma"/>
            <family val="2"/>
          </rPr>
          <t>contabilidad:</t>
        </r>
        <r>
          <rPr>
            <sz val="9"/>
            <color indexed="81"/>
            <rFont val="Tahoma"/>
            <family val="2"/>
          </rPr>
          <t xml:space="preserve">
04-ABRIL-2014</t>
        </r>
      </text>
    </comment>
    <comment ref="D38" authorId="1">
      <text>
        <r>
          <rPr>
            <b/>
            <sz val="9"/>
            <color indexed="81"/>
            <rFont val="Tahoma"/>
            <family val="2"/>
          </rPr>
          <t>contabilidad:</t>
        </r>
        <r>
          <rPr>
            <sz val="9"/>
            <color indexed="81"/>
            <rFont val="Tahoma"/>
            <family val="2"/>
          </rPr>
          <t xml:space="preserve">
</t>
        </r>
        <r>
          <rPr>
            <sz val="10"/>
            <color indexed="81"/>
            <rFont val="Tahoma"/>
            <family val="2"/>
          </rPr>
          <t>13-SEP-13</t>
        </r>
      </text>
    </comment>
    <comment ref="F38" authorId="1">
      <text>
        <r>
          <rPr>
            <b/>
            <sz val="8"/>
            <color indexed="81"/>
            <rFont val="Tahoma"/>
            <family val="2"/>
          </rPr>
          <t>contabilidad:</t>
        </r>
        <r>
          <rPr>
            <sz val="8"/>
            <color indexed="81"/>
            <rFont val="Tahoma"/>
            <family val="2"/>
          </rPr>
          <t xml:space="preserve">
</t>
        </r>
      </text>
    </comment>
    <comment ref="H38" authorId="1">
      <text>
        <r>
          <rPr>
            <b/>
            <sz val="10"/>
            <color indexed="81"/>
            <rFont val="Tahoma"/>
            <family val="2"/>
          </rPr>
          <t>05/12/12</t>
        </r>
        <r>
          <rPr>
            <sz val="8"/>
            <color indexed="81"/>
            <rFont val="Tahoma"/>
            <family val="2"/>
          </rPr>
          <t xml:space="preserve">
</t>
        </r>
      </text>
    </comment>
    <comment ref="T38" authorId="1">
      <text>
        <r>
          <rPr>
            <b/>
            <sz val="9"/>
            <color indexed="81"/>
            <rFont val="Tahoma"/>
            <family val="2"/>
          </rPr>
          <t>06/06/2013</t>
        </r>
        <r>
          <rPr>
            <sz val="9"/>
            <color indexed="81"/>
            <rFont val="Tahoma"/>
            <family val="2"/>
          </rPr>
          <t xml:space="preserve">
</t>
        </r>
      </text>
    </comment>
    <comment ref="X38" authorId="1">
      <text>
        <r>
          <rPr>
            <b/>
            <sz val="9"/>
            <color indexed="81"/>
            <rFont val="Tahoma"/>
            <family val="2"/>
          </rPr>
          <t>contabilidad:</t>
        </r>
        <r>
          <rPr>
            <sz val="9"/>
            <color indexed="81"/>
            <rFont val="Tahoma"/>
            <family val="2"/>
          </rPr>
          <t xml:space="preserve">
</t>
        </r>
        <r>
          <rPr>
            <sz val="10"/>
            <color indexed="81"/>
            <rFont val="Tahoma"/>
            <family val="2"/>
          </rPr>
          <t>01-AGOSTO-13</t>
        </r>
      </text>
    </comment>
    <comment ref="AB38" authorId="1">
      <text>
        <r>
          <rPr>
            <b/>
            <sz val="9"/>
            <color indexed="81"/>
            <rFont val="Tahoma"/>
            <family val="2"/>
          </rPr>
          <t>contabilidad:</t>
        </r>
        <r>
          <rPr>
            <sz val="9"/>
            <color indexed="81"/>
            <rFont val="Tahoma"/>
            <family val="2"/>
          </rPr>
          <t xml:space="preserve">
</t>
        </r>
        <r>
          <rPr>
            <sz val="10"/>
            <color indexed="81"/>
            <rFont val="Tahoma"/>
            <family val="2"/>
          </rPr>
          <t>16-OCT-13  $3,500 (INGLES)
28-OCT-13 $3,290 (MAQUINARIA)</t>
        </r>
      </text>
    </comment>
    <comment ref="AD38" authorId="1">
      <text>
        <r>
          <rPr>
            <b/>
            <sz val="9"/>
            <color indexed="81"/>
            <rFont val="Tahoma"/>
            <family val="2"/>
          </rPr>
          <t>contabilidad:</t>
        </r>
        <r>
          <rPr>
            <sz val="9"/>
            <color indexed="81"/>
            <rFont val="Tahoma"/>
            <family val="2"/>
          </rPr>
          <t xml:space="preserve">
29-NOV-13</t>
        </r>
      </text>
    </comment>
    <comment ref="AH38" authorId="1">
      <text>
        <r>
          <rPr>
            <b/>
            <sz val="9"/>
            <color indexed="81"/>
            <rFont val="Tahoma"/>
            <family val="2"/>
          </rPr>
          <t>contabilidad:</t>
        </r>
        <r>
          <rPr>
            <sz val="9"/>
            <color indexed="81"/>
            <rFont val="Tahoma"/>
            <family val="2"/>
          </rPr>
          <t xml:space="preserve">
16-ENE-2014</t>
        </r>
      </text>
    </comment>
    <comment ref="AJ38" authorId="1">
      <text>
        <r>
          <rPr>
            <b/>
            <sz val="9"/>
            <color indexed="81"/>
            <rFont val="Tahoma"/>
            <family val="2"/>
          </rPr>
          <t>contabilidad:</t>
        </r>
        <r>
          <rPr>
            <sz val="9"/>
            <color indexed="81"/>
            <rFont val="Tahoma"/>
            <family val="2"/>
          </rPr>
          <t xml:space="preserve">
04-MZO-2014</t>
        </r>
      </text>
    </comment>
    <comment ref="AL38" authorId="1">
      <text>
        <r>
          <rPr>
            <b/>
            <sz val="9"/>
            <color indexed="81"/>
            <rFont val="Tahoma"/>
            <family val="2"/>
          </rPr>
          <t>contabilidad:</t>
        </r>
        <r>
          <rPr>
            <sz val="9"/>
            <color indexed="81"/>
            <rFont val="Tahoma"/>
            <family val="2"/>
          </rPr>
          <t xml:space="preserve">
03-MZO-2014</t>
        </r>
      </text>
    </comment>
    <comment ref="AN38" authorId="1">
      <text>
        <r>
          <rPr>
            <b/>
            <sz val="9"/>
            <color indexed="81"/>
            <rFont val="Tahoma"/>
            <family val="2"/>
          </rPr>
          <t>contabilidad:</t>
        </r>
        <r>
          <rPr>
            <sz val="9"/>
            <color indexed="81"/>
            <rFont val="Tahoma"/>
            <family val="2"/>
          </rPr>
          <t xml:space="preserve">
16-ABRIL-2014 
23-ABRIL-2014</t>
        </r>
      </text>
    </comment>
    <comment ref="D39" authorId="1">
      <text>
        <r>
          <rPr>
            <sz val="10"/>
            <color indexed="81"/>
            <rFont val="Tahoma"/>
            <family val="2"/>
          </rPr>
          <t>21/11 Y 03/09</t>
        </r>
        <r>
          <rPr>
            <sz val="8"/>
            <color indexed="81"/>
            <rFont val="Tahoma"/>
            <family val="2"/>
          </rPr>
          <t xml:space="preserve">
</t>
        </r>
      </text>
    </comment>
    <comment ref="H39" authorId="1">
      <text>
        <r>
          <rPr>
            <b/>
            <sz val="9"/>
            <color indexed="81"/>
            <rFont val="Tahoma"/>
            <family val="2"/>
          </rPr>
          <t>contabilidad:</t>
        </r>
        <r>
          <rPr>
            <sz val="9"/>
            <color indexed="81"/>
            <rFont val="Tahoma"/>
            <family val="2"/>
          </rPr>
          <t xml:space="preserve">
</t>
        </r>
        <r>
          <rPr>
            <sz val="10"/>
            <color indexed="81"/>
            <rFont val="Tahoma"/>
            <family val="2"/>
          </rPr>
          <t>05-DIC-12</t>
        </r>
      </text>
    </comment>
    <comment ref="R39" authorId="1">
      <text>
        <r>
          <rPr>
            <b/>
            <sz val="9"/>
            <color indexed="81"/>
            <rFont val="Tahoma"/>
            <family val="2"/>
          </rPr>
          <t>contabilidad:</t>
        </r>
        <r>
          <rPr>
            <sz val="9"/>
            <color indexed="81"/>
            <rFont val="Tahoma"/>
            <family val="2"/>
          </rPr>
          <t xml:space="preserve">
</t>
        </r>
        <r>
          <rPr>
            <sz val="10"/>
            <color indexed="81"/>
            <rFont val="Tahoma"/>
            <family val="2"/>
          </rPr>
          <t>30-MAYO-13</t>
        </r>
      </text>
    </comment>
    <comment ref="V39" authorId="1">
      <text>
        <r>
          <rPr>
            <b/>
            <sz val="9"/>
            <color indexed="81"/>
            <rFont val="Tahoma"/>
            <family val="2"/>
          </rPr>
          <t>contabilidad:</t>
        </r>
        <r>
          <rPr>
            <sz val="9"/>
            <color indexed="81"/>
            <rFont val="Tahoma"/>
            <family val="2"/>
          </rPr>
          <t xml:space="preserve">
</t>
        </r>
        <r>
          <rPr>
            <sz val="10"/>
            <color indexed="81"/>
            <rFont val="Tahoma"/>
            <family val="2"/>
          </rPr>
          <t>31-JULIO-13</t>
        </r>
      </text>
    </comment>
    <comment ref="AB39" authorId="1">
      <text>
        <r>
          <rPr>
            <b/>
            <sz val="9"/>
            <color indexed="81"/>
            <rFont val="Tahoma"/>
            <family val="2"/>
          </rPr>
          <t>contabilidad:</t>
        </r>
        <r>
          <rPr>
            <sz val="9"/>
            <color indexed="81"/>
            <rFont val="Tahoma"/>
            <family val="2"/>
          </rPr>
          <t xml:space="preserve">
</t>
        </r>
        <r>
          <rPr>
            <sz val="10"/>
            <color indexed="81"/>
            <rFont val="Tahoma"/>
            <family val="2"/>
          </rPr>
          <t>25-OCT-13</t>
        </r>
      </text>
    </comment>
    <comment ref="AF39" authorId="1">
      <text>
        <r>
          <rPr>
            <b/>
            <sz val="9"/>
            <color indexed="81"/>
            <rFont val="Tahoma"/>
            <family val="2"/>
          </rPr>
          <t>contabilidad:</t>
        </r>
        <r>
          <rPr>
            <sz val="9"/>
            <color indexed="81"/>
            <rFont val="Tahoma"/>
            <family val="2"/>
          </rPr>
          <t xml:space="preserve">
05-DIC-13</t>
        </r>
      </text>
    </comment>
    <comment ref="AH39" authorId="1">
      <text>
        <r>
          <rPr>
            <b/>
            <sz val="9"/>
            <color indexed="81"/>
            <rFont val="Tahoma"/>
            <family val="2"/>
          </rPr>
          <t>contabilidad:</t>
        </r>
        <r>
          <rPr>
            <sz val="9"/>
            <color indexed="81"/>
            <rFont val="Tahoma"/>
            <family val="2"/>
          </rPr>
          <t xml:space="preserve">
16-ENE-14</t>
        </r>
      </text>
    </comment>
    <comment ref="AJ39" authorId="1">
      <text>
        <r>
          <rPr>
            <b/>
            <sz val="9"/>
            <color indexed="81"/>
            <rFont val="Tahoma"/>
            <family val="2"/>
          </rPr>
          <t>contabilidad:</t>
        </r>
        <r>
          <rPr>
            <sz val="9"/>
            <color indexed="81"/>
            <rFont val="Tahoma"/>
            <family val="2"/>
          </rPr>
          <t xml:space="preserve">
11-FEB-14</t>
        </r>
      </text>
    </comment>
    <comment ref="AL39" authorId="1">
      <text>
        <r>
          <rPr>
            <b/>
            <sz val="9"/>
            <color indexed="81"/>
            <rFont val="Tahoma"/>
            <family val="2"/>
          </rPr>
          <t>contabilidad:</t>
        </r>
        <r>
          <rPr>
            <sz val="9"/>
            <color indexed="81"/>
            <rFont val="Tahoma"/>
            <family val="2"/>
          </rPr>
          <t xml:space="preserve">
13-MZO-2014</t>
        </r>
      </text>
    </comment>
    <comment ref="AN39" authorId="1">
      <text>
        <r>
          <rPr>
            <b/>
            <sz val="9"/>
            <color indexed="81"/>
            <rFont val="Tahoma"/>
            <family val="2"/>
          </rPr>
          <t>contabilidad:</t>
        </r>
        <r>
          <rPr>
            <sz val="9"/>
            <color indexed="81"/>
            <rFont val="Tahoma"/>
            <family val="2"/>
          </rPr>
          <t xml:space="preserve">
11-ABRIL-2014</t>
        </r>
      </text>
    </comment>
    <comment ref="D40" authorId="1">
      <text>
        <r>
          <rPr>
            <b/>
            <sz val="9"/>
            <color indexed="81"/>
            <rFont val="Tahoma"/>
            <family val="2"/>
          </rPr>
          <t>contabilidad:</t>
        </r>
        <r>
          <rPr>
            <sz val="9"/>
            <color indexed="81"/>
            <rFont val="Tahoma"/>
            <family val="2"/>
          </rPr>
          <t xml:space="preserve">
</t>
        </r>
        <r>
          <rPr>
            <sz val="10"/>
            <color indexed="81"/>
            <rFont val="Tahoma"/>
            <family val="2"/>
          </rPr>
          <t>30-JULIO-13</t>
        </r>
      </text>
    </comment>
    <comment ref="H40" authorId="1">
      <text>
        <r>
          <rPr>
            <b/>
            <sz val="8"/>
            <color indexed="81"/>
            <rFont val="Tahoma"/>
            <family val="2"/>
          </rPr>
          <t>03/12/12</t>
        </r>
        <r>
          <rPr>
            <sz val="8"/>
            <color indexed="81"/>
            <rFont val="Tahoma"/>
            <family val="2"/>
          </rPr>
          <t xml:space="preserve">
</t>
        </r>
      </text>
    </comment>
    <comment ref="R40" authorId="1">
      <text>
        <r>
          <rPr>
            <b/>
            <sz val="9"/>
            <color indexed="81"/>
            <rFont val="Tahoma"/>
            <family val="2"/>
          </rPr>
          <t>contabilidad:</t>
        </r>
        <r>
          <rPr>
            <sz val="9"/>
            <color indexed="81"/>
            <rFont val="Tahoma"/>
            <family val="2"/>
          </rPr>
          <t xml:space="preserve">
28/05/2013
</t>
        </r>
      </text>
    </comment>
    <comment ref="V40" authorId="2">
      <text>
        <r>
          <rPr>
            <b/>
            <sz val="9"/>
            <color indexed="81"/>
            <rFont val="Tahoma"/>
            <family val="2"/>
          </rPr>
          <t xml:space="preserve">30-JUL-13
</t>
        </r>
        <r>
          <rPr>
            <sz val="9"/>
            <color indexed="81"/>
            <rFont val="Tahoma"/>
            <family val="2"/>
          </rPr>
          <t xml:space="preserve">
</t>
        </r>
      </text>
    </comment>
    <comment ref="AB40" authorId="2">
      <text>
        <r>
          <rPr>
            <b/>
            <sz val="9"/>
            <color indexed="81"/>
            <rFont val="Tahoma"/>
            <family val="2"/>
          </rPr>
          <t xml:space="preserve">21-OCT-13
</t>
        </r>
        <r>
          <rPr>
            <sz val="9"/>
            <color indexed="81"/>
            <rFont val="Tahoma"/>
            <family val="2"/>
          </rPr>
          <t xml:space="preserve">
</t>
        </r>
      </text>
    </comment>
    <comment ref="AD40" authorId="1">
      <text>
        <r>
          <rPr>
            <b/>
            <sz val="9"/>
            <color indexed="81"/>
            <rFont val="Tahoma"/>
            <family val="2"/>
          </rPr>
          <t>contabilidad:</t>
        </r>
        <r>
          <rPr>
            <sz val="9"/>
            <color indexed="81"/>
            <rFont val="Tahoma"/>
            <family val="2"/>
          </rPr>
          <t xml:space="preserve">
25-NOV-13</t>
        </r>
      </text>
    </comment>
    <comment ref="AH40" authorId="1">
      <text>
        <r>
          <rPr>
            <b/>
            <sz val="9"/>
            <color indexed="81"/>
            <rFont val="Tahoma"/>
            <family val="2"/>
          </rPr>
          <t>contabilidad:</t>
        </r>
        <r>
          <rPr>
            <sz val="9"/>
            <color indexed="81"/>
            <rFont val="Tahoma"/>
            <family val="2"/>
          </rPr>
          <t xml:space="preserve">
16/ENE/2014</t>
        </r>
      </text>
    </comment>
    <comment ref="AJ40" authorId="1">
      <text>
        <r>
          <rPr>
            <b/>
            <sz val="9"/>
            <color indexed="81"/>
            <rFont val="Tahoma"/>
            <family val="2"/>
          </rPr>
          <t>contabilidad:</t>
        </r>
        <r>
          <rPr>
            <sz val="9"/>
            <color indexed="81"/>
            <rFont val="Tahoma"/>
            <family val="2"/>
          </rPr>
          <t xml:space="preserve">
07/FEB/14</t>
        </r>
      </text>
    </comment>
    <comment ref="AL40" authorId="1">
      <text>
        <r>
          <rPr>
            <b/>
            <sz val="9"/>
            <color indexed="81"/>
            <rFont val="Tahoma"/>
            <family val="2"/>
          </rPr>
          <t>contabilidad:</t>
        </r>
        <r>
          <rPr>
            <sz val="9"/>
            <color indexed="81"/>
            <rFont val="Tahoma"/>
            <family val="2"/>
          </rPr>
          <t xml:space="preserve">
11-MZO-14</t>
        </r>
      </text>
    </comment>
    <comment ref="AN40" authorId="1">
      <text>
        <r>
          <rPr>
            <b/>
            <sz val="9"/>
            <color indexed="81"/>
            <rFont val="Tahoma"/>
            <family val="2"/>
          </rPr>
          <t>contabilidad:</t>
        </r>
        <r>
          <rPr>
            <sz val="9"/>
            <color indexed="81"/>
            <rFont val="Tahoma"/>
            <family val="2"/>
          </rPr>
          <t xml:space="preserve">
3-ABRIL-2014</t>
        </r>
      </text>
    </comment>
    <comment ref="D46" authorId="1">
      <text>
        <r>
          <rPr>
            <b/>
            <sz val="8"/>
            <color indexed="81"/>
            <rFont val="Tahoma"/>
            <family val="2"/>
          </rPr>
          <t>14/9/12</t>
        </r>
        <r>
          <rPr>
            <sz val="8"/>
            <color indexed="81"/>
            <rFont val="Tahoma"/>
            <family val="2"/>
          </rPr>
          <t xml:space="preserve">
</t>
        </r>
      </text>
    </comment>
    <comment ref="F46" authorId="1">
      <text>
        <r>
          <rPr>
            <b/>
            <sz val="8"/>
            <color indexed="81"/>
            <rFont val="Tahoma"/>
            <family val="2"/>
          </rPr>
          <t>01/11/12</t>
        </r>
        <r>
          <rPr>
            <sz val="8"/>
            <color indexed="81"/>
            <rFont val="Tahoma"/>
            <family val="2"/>
          </rPr>
          <t xml:space="preserve">
</t>
        </r>
      </text>
    </comment>
    <comment ref="H46" authorId="1">
      <text>
        <r>
          <rPr>
            <b/>
            <sz val="8"/>
            <color indexed="81"/>
            <rFont val="Tahoma"/>
            <family val="2"/>
          </rPr>
          <t>03/12/12</t>
        </r>
        <r>
          <rPr>
            <sz val="8"/>
            <color indexed="81"/>
            <rFont val="Tahoma"/>
            <family val="2"/>
          </rPr>
          <t xml:space="preserve">
</t>
        </r>
      </text>
    </comment>
    <comment ref="J46" authorId="1">
      <text>
        <r>
          <rPr>
            <b/>
            <sz val="8"/>
            <color indexed="81"/>
            <rFont val="Tahoma"/>
            <family val="2"/>
          </rPr>
          <t>02/01/13</t>
        </r>
        <r>
          <rPr>
            <sz val="8"/>
            <color indexed="81"/>
            <rFont val="Tahoma"/>
            <family val="2"/>
          </rPr>
          <t xml:space="preserve">
</t>
        </r>
      </text>
    </comment>
    <comment ref="D47" authorId="1">
      <text>
        <r>
          <rPr>
            <b/>
            <sz val="8"/>
            <color indexed="81"/>
            <rFont val="Tahoma"/>
            <family val="2"/>
          </rPr>
          <t>31/08/12</t>
        </r>
        <r>
          <rPr>
            <sz val="8"/>
            <color indexed="81"/>
            <rFont val="Tahoma"/>
            <family val="2"/>
          </rPr>
          <t xml:space="preserve">
</t>
        </r>
      </text>
    </comment>
    <comment ref="D50" authorId="1">
      <text>
        <r>
          <rPr>
            <b/>
            <sz val="8"/>
            <color indexed="81"/>
            <rFont val="Tahoma"/>
            <family val="2"/>
          </rPr>
          <t>04/10/12</t>
        </r>
        <r>
          <rPr>
            <sz val="8"/>
            <color indexed="81"/>
            <rFont val="Tahoma"/>
            <family val="2"/>
          </rPr>
          <t xml:space="preserve">
</t>
        </r>
      </text>
    </comment>
    <comment ref="H50" authorId="1">
      <text>
        <r>
          <rPr>
            <b/>
            <sz val="8"/>
            <color indexed="81"/>
            <rFont val="Tahoma"/>
            <family val="2"/>
          </rPr>
          <t>05/12/12</t>
        </r>
        <r>
          <rPr>
            <sz val="8"/>
            <color indexed="81"/>
            <rFont val="Tahoma"/>
            <family val="2"/>
          </rPr>
          <t xml:space="preserve">
</t>
        </r>
      </text>
    </comment>
  </commentList>
</comments>
</file>

<file path=xl/comments7.xml><?xml version="1.0" encoding="utf-8"?>
<comments xmlns="http://schemas.openxmlformats.org/spreadsheetml/2006/main">
  <authors>
    <author>gteadmin</author>
  </authors>
  <commentList>
    <comment ref="H14" authorId="0">
      <text>
        <r>
          <rPr>
            <b/>
            <sz val="9"/>
            <color indexed="81"/>
            <rFont val="Tahoma"/>
            <charset val="1"/>
          </rPr>
          <t>gteadmin:</t>
        </r>
        <r>
          <rPr>
            <sz val="9"/>
            <color indexed="81"/>
            <rFont val="Tahoma"/>
            <charset val="1"/>
          </rPr>
          <t xml:space="preserve">
deposito complementio 15,000 100 abonados a mensulalidad julio
marzo abril mayo y junio 3300 600 pesos diferencia diciembre, 800 pesos del pago de enero 300 pesos del pago de febrero y 100 a cuenta pago julio
</t>
        </r>
      </text>
    </comment>
    <comment ref="T14" authorId="0">
      <text>
        <r>
          <rPr>
            <b/>
            <sz val="9"/>
            <color indexed="81"/>
            <rFont val="Tahoma"/>
            <charset val="1"/>
          </rPr>
          <t>gteadmin:</t>
        </r>
        <r>
          <rPr>
            <sz val="9"/>
            <color indexed="81"/>
            <rFont val="Tahoma"/>
            <charset val="1"/>
          </rPr>
          <t xml:space="preserve">
deposito complementio 15,000 100 abonados a mensulalidad julio
marzo abril mayo y junio 3300 600 pesos diferencia diciembre, 800 pesos del pago de enero 300 pesos del pago de febrero y 100 a cuenta pago julio
</t>
        </r>
      </text>
    </comment>
  </commentList>
</comments>
</file>

<file path=xl/comments8.xml><?xml version="1.0" encoding="utf-8"?>
<comments xmlns="http://schemas.openxmlformats.org/spreadsheetml/2006/main">
  <authors>
    <author>GteAdmin</author>
  </authors>
  <commentList>
    <comment ref="C7" authorId="0">
      <text>
        <r>
          <rPr>
            <b/>
            <sz val="9"/>
            <color indexed="81"/>
            <rFont val="Tahoma"/>
            <family val="2"/>
          </rPr>
          <t>GteAdmin:</t>
        </r>
        <r>
          <rPr>
            <sz val="9"/>
            <color indexed="81"/>
            <rFont val="Tahoma"/>
            <family val="2"/>
          </rPr>
          <t xml:space="preserve">
RENTA DE SERBV. DE MAQ. DE SALAMANCA
</t>
        </r>
      </text>
    </comment>
    <comment ref="C12" authorId="0">
      <text>
        <r>
          <rPr>
            <b/>
            <sz val="9"/>
            <color indexed="81"/>
            <rFont val="Tahoma"/>
            <family val="2"/>
          </rPr>
          <t>GteAdmin:</t>
        </r>
        <r>
          <rPr>
            <sz val="9"/>
            <color indexed="81"/>
            <rFont val="Tahoma"/>
            <family val="2"/>
          </rPr>
          <t xml:space="preserve">
RENTA Y SERVICIOS DE MAQ. DE SALAMNACA
</t>
        </r>
      </text>
    </comment>
  </commentList>
</comments>
</file>

<file path=xl/comments9.xml><?xml version="1.0" encoding="utf-8"?>
<comments xmlns="http://schemas.openxmlformats.org/spreadsheetml/2006/main">
  <authors>
    <author>Usuario</author>
  </authors>
  <commentList>
    <comment ref="B2" authorId="0">
      <text>
        <r>
          <rPr>
            <b/>
            <sz val="8"/>
            <color indexed="81"/>
            <rFont val="Tahoma"/>
            <family val="2"/>
          </rPr>
          <t>DEPOSITO AL ITC 13/01/12</t>
        </r>
      </text>
    </comment>
  </commentList>
</comments>
</file>

<file path=xl/comments10.xml><?xml version="1.0" encoding="utf-8"?>
<comments xmlns="http://schemas.openxmlformats.org/spreadsheetml/2006/main">
  <authors>
    <author xml:space="preserve">Camara de la Construccuion </author>
    <author>Usuario</author>
  </authors>
  <commentList>
    <comment ref="I3" authorId="0">
      <text>
        <r>
          <rPr>
            <sz val="8"/>
            <color indexed="81"/>
            <rFont val="Tahoma"/>
            <family val="2"/>
          </rPr>
          <t>C.p. Eva Lozano Montero.</t>
        </r>
      </text>
    </comment>
    <comment ref="K3" authorId="0">
      <text>
        <r>
          <rPr>
            <sz val="8"/>
            <color indexed="81"/>
            <rFont val="Tahoma"/>
            <family val="2"/>
          </rPr>
          <t>Ing. Juan Carlos Martínez Olivares.</t>
        </r>
      </text>
    </comment>
    <comment ref="M3" authorId="0">
      <text>
        <r>
          <rPr>
            <sz val="8"/>
            <color indexed="81"/>
            <rFont val="Tahoma"/>
            <family val="2"/>
          </rPr>
          <t>M. en A. Ing. José Antonio Martínez Rul.</t>
        </r>
      </text>
    </comment>
    <comment ref="O3" authorId="0">
      <text>
        <r>
          <rPr>
            <sz val="8"/>
            <color indexed="81"/>
            <rFont val="Tahoma"/>
            <family val="2"/>
          </rPr>
          <t>Dr. Sergio Antonio Silva Muñoz.</t>
        </r>
      </text>
    </comment>
    <comment ref="Q3" authorId="0">
      <text>
        <r>
          <rPr>
            <sz val="8"/>
            <color indexed="81"/>
            <rFont val="Tahoma"/>
            <family val="2"/>
          </rPr>
          <t>Ing. Héctor Javier Morales Ramírez.</t>
        </r>
      </text>
    </comment>
    <comment ref="T3" authorId="0">
      <text>
        <r>
          <rPr>
            <sz val="8"/>
            <color indexed="81"/>
            <rFont val="Tahoma"/>
            <family val="2"/>
          </rPr>
          <t>C.p. Eva Lozano Montero.</t>
        </r>
      </text>
    </comment>
    <comment ref="V3" authorId="0">
      <text>
        <r>
          <rPr>
            <sz val="8"/>
            <color indexed="81"/>
            <rFont val="Tahoma"/>
            <family val="2"/>
          </rPr>
          <t>Ing. Juan Carlos Martínez Olivares.</t>
        </r>
      </text>
    </comment>
    <comment ref="X3" authorId="0">
      <text>
        <r>
          <rPr>
            <sz val="8"/>
            <color indexed="81"/>
            <rFont val="Tahoma"/>
            <family val="2"/>
          </rPr>
          <t>M. en A. Ing. José Antonio Martínez Rul.</t>
        </r>
      </text>
    </comment>
    <comment ref="Z3" authorId="0">
      <text>
        <r>
          <rPr>
            <sz val="8"/>
            <color indexed="81"/>
            <rFont val="Tahoma"/>
            <family val="2"/>
          </rPr>
          <t>Dr. Sergio Antonio Silva Muñoz.</t>
        </r>
      </text>
    </comment>
    <comment ref="AB3" authorId="0">
      <text>
        <r>
          <rPr>
            <sz val="8"/>
            <color indexed="81"/>
            <rFont val="Tahoma"/>
            <family val="2"/>
          </rPr>
          <t>Ing. Héctor Javier Morales Ramírez.</t>
        </r>
      </text>
    </comment>
    <comment ref="AE3" authorId="0">
      <text>
        <r>
          <rPr>
            <sz val="8"/>
            <color indexed="81"/>
            <rFont val="Tahoma"/>
            <family val="2"/>
          </rPr>
          <t>C.p. Eva Lozano Montero.</t>
        </r>
      </text>
    </comment>
    <comment ref="AG3" authorId="0">
      <text>
        <r>
          <rPr>
            <sz val="8"/>
            <color indexed="81"/>
            <rFont val="Tahoma"/>
            <family val="2"/>
          </rPr>
          <t>Ing. Juan Carlos Martínez Olivares.</t>
        </r>
      </text>
    </comment>
    <comment ref="AI3" authorId="0">
      <text>
        <r>
          <rPr>
            <sz val="8"/>
            <color indexed="81"/>
            <rFont val="Tahoma"/>
            <family val="2"/>
          </rPr>
          <t>M. en A. Ing. José Antonio Martínez Rul.</t>
        </r>
      </text>
    </comment>
    <comment ref="AK3" authorId="0">
      <text>
        <r>
          <rPr>
            <sz val="8"/>
            <color indexed="81"/>
            <rFont val="Tahoma"/>
            <family val="2"/>
          </rPr>
          <t>Dr. Sergio Antonio Silva Muñoz.</t>
        </r>
      </text>
    </comment>
    <comment ref="AM3" authorId="0">
      <text>
        <r>
          <rPr>
            <sz val="8"/>
            <color indexed="81"/>
            <rFont val="Tahoma"/>
            <family val="2"/>
          </rPr>
          <t>Ing. Héctor Javier Morales Ramírez.</t>
        </r>
      </text>
    </comment>
    <comment ref="AO3" authorId="0">
      <text>
        <r>
          <rPr>
            <sz val="8"/>
            <color indexed="81"/>
            <rFont val="Tahoma"/>
            <family val="2"/>
          </rPr>
          <t>Ing. Héctor Javier Morales Ramírez.</t>
        </r>
      </text>
    </comment>
    <comment ref="G6" authorId="1">
      <text>
        <r>
          <rPr>
            <b/>
            <sz val="8"/>
            <color indexed="81"/>
            <rFont val="Tahoma"/>
            <family val="2"/>
          </rPr>
          <t>Usuario:</t>
        </r>
        <r>
          <rPr>
            <sz val="8"/>
            <color indexed="81"/>
            <rFont val="Tahoma"/>
            <family val="2"/>
          </rPr>
          <t xml:space="preserve">
DEPOSITADO EN ITC EL 01 DE OCTUBRE</t>
        </r>
      </text>
    </comment>
    <comment ref="H6" authorId="1">
      <text>
        <r>
          <rPr>
            <b/>
            <sz val="8"/>
            <color indexed="81"/>
            <rFont val="Tahoma"/>
            <family val="2"/>
          </rPr>
          <t>Usuario:</t>
        </r>
        <r>
          <rPr>
            <sz val="8"/>
            <color indexed="81"/>
            <rFont val="Tahoma"/>
            <family val="2"/>
          </rPr>
          <t xml:space="preserve">
ESTA FACTURA CANCELA A LA  9967 POR CAMBIO DE RAZÓN SOCIAL</t>
        </r>
      </text>
    </comment>
    <comment ref="I6" authorId="1">
      <text>
        <r>
          <rPr>
            <b/>
            <sz val="8"/>
            <color indexed="81"/>
            <rFont val="Tahoma"/>
            <family val="2"/>
          </rPr>
          <t>Usuario:</t>
        </r>
        <r>
          <rPr>
            <sz val="8"/>
            <color indexed="81"/>
            <rFont val="Tahoma"/>
            <family val="2"/>
          </rPr>
          <t xml:space="preserve">
DEPOSITADO EN ITC EL 01 DE OCTUBRE</t>
        </r>
      </text>
    </comment>
    <comment ref="J6" authorId="1">
      <text>
        <r>
          <rPr>
            <b/>
            <sz val="8"/>
            <color indexed="81"/>
            <rFont val="Tahoma"/>
            <family val="2"/>
          </rPr>
          <t>Usuario:</t>
        </r>
        <r>
          <rPr>
            <sz val="8"/>
            <color indexed="81"/>
            <rFont val="Tahoma"/>
            <family val="2"/>
          </rPr>
          <t xml:space="preserve">
ESTA FACTURA CANCELA A LA  9967 POR CAMBIO DE RAZÓN SOCIAL</t>
        </r>
      </text>
    </comment>
    <comment ref="K6" authorId="1">
      <text>
        <r>
          <rPr>
            <b/>
            <sz val="8"/>
            <color indexed="81"/>
            <rFont val="Tahoma"/>
            <family val="2"/>
          </rPr>
          <t>Usuario:</t>
        </r>
        <r>
          <rPr>
            <sz val="8"/>
            <color indexed="81"/>
            <rFont val="Tahoma"/>
            <family val="2"/>
          </rPr>
          <t xml:space="preserve">
PAGADO EN ITC EL 04 DE NOVIEMBRE</t>
        </r>
      </text>
    </comment>
    <comment ref="M6" authorId="1">
      <text>
        <r>
          <rPr>
            <b/>
            <sz val="8"/>
            <color indexed="81"/>
            <rFont val="Tahoma"/>
            <family val="2"/>
          </rPr>
          <t>Usuario:</t>
        </r>
        <r>
          <rPr>
            <sz val="8"/>
            <color indexed="81"/>
            <rFont val="Tahoma"/>
            <family val="2"/>
          </rPr>
          <t xml:space="preserve">
PAGADO EN ITC EL 17  DE NOVIEMBRE</t>
        </r>
      </text>
    </comment>
    <comment ref="O6" authorId="1">
      <text>
        <r>
          <rPr>
            <b/>
            <sz val="8"/>
            <color indexed="81"/>
            <rFont val="Tahoma"/>
            <family val="2"/>
          </rPr>
          <t>Usuario:</t>
        </r>
        <r>
          <rPr>
            <sz val="8"/>
            <color indexed="81"/>
            <rFont val="Tahoma"/>
            <family val="2"/>
          </rPr>
          <t xml:space="preserve">
DEPOSITADO EN ITC EL 21  ENERO 2011</t>
        </r>
      </text>
    </comment>
    <comment ref="Q6" authorId="1">
      <text>
        <r>
          <rPr>
            <b/>
            <sz val="8"/>
            <color indexed="81"/>
            <rFont val="Tahoma"/>
            <family val="2"/>
          </rPr>
          <t>Usuario:</t>
        </r>
        <r>
          <rPr>
            <sz val="8"/>
            <color indexed="81"/>
            <rFont val="Tahoma"/>
            <family val="2"/>
          </rPr>
          <t xml:space="preserve">
DEPOSITADO EN ITC EL 25  FEBRERO 2011</t>
        </r>
      </text>
    </comment>
    <comment ref="T6" authorId="1">
      <text>
        <r>
          <rPr>
            <b/>
            <sz val="8"/>
            <color indexed="81"/>
            <rFont val="Tahoma"/>
            <family val="2"/>
          </rPr>
          <t>DEPOSITO AL ITC EL 13 DE MAYO 2011</t>
        </r>
      </text>
    </comment>
    <comment ref="V6" authorId="1">
      <text>
        <r>
          <rPr>
            <b/>
            <sz val="8"/>
            <color indexed="81"/>
            <rFont val="Tahoma"/>
            <family val="2"/>
          </rPr>
          <t>DEPOSITO AL ITC 03 DE JUNIO 2011.</t>
        </r>
      </text>
    </comment>
    <comment ref="X6" authorId="1">
      <text>
        <r>
          <rPr>
            <b/>
            <sz val="8"/>
            <color indexed="81"/>
            <rFont val="Tahoma"/>
            <family val="2"/>
          </rPr>
          <t>PAGO AL ICIC CON TARJETA EL 01 DE JULIO 2011</t>
        </r>
        <r>
          <rPr>
            <sz val="8"/>
            <color indexed="81"/>
            <rFont val="Tahoma"/>
            <family val="2"/>
          </rPr>
          <t xml:space="preserve">
</t>
        </r>
        <r>
          <rPr>
            <b/>
            <sz val="8"/>
            <color indexed="81"/>
            <rFont val="Tahoma"/>
            <family val="2"/>
          </rPr>
          <t>PAGO ESTA CANTIDAD X RECARGOS</t>
        </r>
      </text>
    </comment>
    <comment ref="Z6" authorId="1">
      <text>
        <r>
          <rPr>
            <b/>
            <sz val="8"/>
            <color indexed="81"/>
            <rFont val="Tahoma"/>
            <family val="2"/>
          </rPr>
          <t>DEPOSITO AL ITC 29 DE JUNIO. PAGO ESTA CANTIDAD X RECARGOS</t>
        </r>
      </text>
    </comment>
    <comment ref="AB6" authorId="1">
      <text>
        <r>
          <rPr>
            <b/>
            <sz val="8"/>
            <color indexed="81"/>
            <rFont val="Tahoma"/>
            <family val="2"/>
          </rPr>
          <t>DEPOSITO AL ITC 29 DE JULIO 2011. PAGO ESTA CANTIDAD X RECARGOS.</t>
        </r>
        <r>
          <rPr>
            <sz val="8"/>
            <color indexed="81"/>
            <rFont val="Tahoma"/>
            <family val="2"/>
          </rPr>
          <t xml:space="preserve">
</t>
        </r>
      </text>
    </comment>
    <comment ref="AE6" authorId="1">
      <text>
        <r>
          <rPr>
            <b/>
            <sz val="8"/>
            <color indexed="81"/>
            <rFont val="Tahoma"/>
            <family val="2"/>
          </rPr>
          <t>PAGO EN CAJA EL DEPOSITO AL ITC 31 DE OCTUBRE 2011 PAGO 160.00 DE RECARGOS</t>
        </r>
        <r>
          <rPr>
            <sz val="8"/>
            <color indexed="81"/>
            <rFont val="Tahoma"/>
            <family val="2"/>
          </rPr>
          <t xml:space="preserve">
</t>
        </r>
      </text>
    </comment>
    <comment ref="AG6" authorId="1">
      <text>
        <r>
          <rPr>
            <b/>
            <sz val="8"/>
            <color indexed="81"/>
            <rFont val="Tahoma"/>
            <family val="2"/>
          </rPr>
          <t>DEPOSITO AL ITC 31 DE OCTUBRE 2011</t>
        </r>
        <r>
          <rPr>
            <sz val="8"/>
            <color indexed="81"/>
            <rFont val="Tahoma"/>
            <family val="2"/>
          </rPr>
          <t xml:space="preserve">
</t>
        </r>
      </text>
    </comment>
    <comment ref="AI6" authorId="1">
      <text>
        <r>
          <rPr>
            <b/>
            <sz val="8"/>
            <color indexed="81"/>
            <rFont val="Tahoma"/>
            <family val="2"/>
          </rPr>
          <t>deposito al itc 29/12/11</t>
        </r>
      </text>
    </comment>
    <comment ref="G7" authorId="1">
      <text>
        <r>
          <rPr>
            <b/>
            <sz val="8"/>
            <color indexed="81"/>
            <rFont val="Tahoma"/>
            <family val="2"/>
          </rPr>
          <t>Usuario:</t>
        </r>
        <r>
          <rPr>
            <sz val="8"/>
            <color indexed="81"/>
            <rFont val="Tahoma"/>
            <family val="2"/>
          </rPr>
          <t xml:space="preserve">
DEPOSITADO EN ITC EL 12 DE OCTUBRE</t>
        </r>
      </text>
    </comment>
    <comment ref="I7" authorId="1">
      <text>
        <r>
          <rPr>
            <b/>
            <sz val="8"/>
            <color indexed="81"/>
            <rFont val="Tahoma"/>
            <family val="2"/>
          </rPr>
          <t>Usuario:</t>
        </r>
        <r>
          <rPr>
            <sz val="8"/>
            <color indexed="81"/>
            <rFont val="Tahoma"/>
            <family val="2"/>
          </rPr>
          <t xml:space="preserve">
DEPOSITADO EN ITC EL 12 DE OCTUBRE</t>
        </r>
      </text>
    </comment>
    <comment ref="K7" authorId="1">
      <text>
        <r>
          <rPr>
            <b/>
            <sz val="8"/>
            <color indexed="81"/>
            <rFont val="Tahoma"/>
            <family val="2"/>
          </rPr>
          <t>Usuario:</t>
        </r>
        <r>
          <rPr>
            <sz val="8"/>
            <color indexed="81"/>
            <rFont val="Tahoma"/>
            <family val="2"/>
          </rPr>
          <t xml:space="preserve">
DEPOSITADO EN ITC EL 20DE  DE OCTUBRE</t>
        </r>
      </text>
    </comment>
    <comment ref="M7" authorId="1">
      <text>
        <r>
          <rPr>
            <b/>
            <sz val="8"/>
            <color indexed="81"/>
            <rFont val="Tahoma"/>
            <family val="2"/>
          </rPr>
          <t>Usuario:</t>
        </r>
        <r>
          <rPr>
            <sz val="8"/>
            <color indexed="81"/>
            <rFont val="Tahoma"/>
            <family val="2"/>
          </rPr>
          <t xml:space="preserve">
DEPOSITADO EN ITC EL 18 DE NOVIEMBRE</t>
        </r>
      </text>
    </comment>
    <comment ref="O7" authorId="1">
      <text>
        <r>
          <rPr>
            <b/>
            <sz val="8"/>
            <color indexed="81"/>
            <rFont val="Tahoma"/>
            <family val="2"/>
          </rPr>
          <t>Usuario:</t>
        </r>
        <r>
          <rPr>
            <sz val="8"/>
            <color indexed="81"/>
            <rFont val="Tahoma"/>
            <family val="2"/>
          </rPr>
          <t xml:space="preserve">
DEPOSITADO EN ITC EL 07 DE ENERO DEL 2011</t>
        </r>
      </text>
    </comment>
    <comment ref="Q7" authorId="1">
      <text>
        <r>
          <rPr>
            <b/>
            <sz val="8"/>
            <color indexed="81"/>
            <rFont val="Tahoma"/>
            <family val="2"/>
          </rPr>
          <t>Usuario:</t>
        </r>
        <r>
          <rPr>
            <sz val="8"/>
            <color indexed="81"/>
            <rFont val="Tahoma"/>
            <family val="2"/>
          </rPr>
          <t xml:space="preserve">
DEPOSITADO EN ITC EL 11 DE FEBRERO DEL 2011</t>
        </r>
      </text>
    </comment>
    <comment ref="T7" authorId="1">
      <text>
        <r>
          <rPr>
            <b/>
            <sz val="8"/>
            <color indexed="81"/>
            <rFont val="Tahoma"/>
            <family val="2"/>
          </rPr>
          <t>Usuario:</t>
        </r>
        <r>
          <rPr>
            <sz val="8"/>
            <color indexed="81"/>
            <rFont val="Tahoma"/>
            <family val="2"/>
          </rPr>
          <t xml:space="preserve">
DEPOSITADO  AL ITC EL  23 DE  MARZO 
DEL 2011</t>
        </r>
      </text>
    </comment>
    <comment ref="V7" authorId="1">
      <text>
        <r>
          <rPr>
            <b/>
            <sz val="8"/>
            <color indexed="81"/>
            <rFont val="Tahoma"/>
            <family val="2"/>
          </rPr>
          <t>DEPOSITO AL ITC 6 DE MAYO 2011</t>
        </r>
      </text>
    </comment>
    <comment ref="X7" authorId="1">
      <text>
        <r>
          <rPr>
            <b/>
            <sz val="8"/>
            <color indexed="81"/>
            <rFont val="Tahoma"/>
            <family val="2"/>
          </rPr>
          <t>DEPOSITO AL ITC 17 DE JUNIO 2011 PAGO ESTA CANTIDAD X RECARGOS</t>
        </r>
        <r>
          <rPr>
            <sz val="8"/>
            <color indexed="81"/>
            <rFont val="Tahoma"/>
            <family val="2"/>
          </rPr>
          <t xml:space="preserve">
</t>
        </r>
      </text>
    </comment>
    <comment ref="Z7" authorId="1">
      <text>
        <r>
          <rPr>
            <b/>
            <sz val="8"/>
            <color indexed="81"/>
            <rFont val="Tahoma"/>
            <family val="2"/>
          </rPr>
          <t>DEPOSITO AL ITC EL 17 DE JUNIO 2011</t>
        </r>
      </text>
    </comment>
    <comment ref="AB7" authorId="1">
      <text>
        <r>
          <rPr>
            <b/>
            <sz val="8"/>
            <color indexed="81"/>
            <rFont val="Tahoma"/>
            <family val="2"/>
          </rPr>
          <t>DEPOSITO AL ITC EL 19 DE JULIO 2011</t>
        </r>
        <r>
          <rPr>
            <sz val="8"/>
            <color indexed="81"/>
            <rFont val="Tahoma"/>
            <family val="2"/>
          </rPr>
          <t xml:space="preserve">
</t>
        </r>
      </text>
    </comment>
    <comment ref="AE7" authorId="1">
      <text>
        <r>
          <rPr>
            <b/>
            <sz val="8"/>
            <color indexed="81"/>
            <rFont val="Tahoma"/>
            <family val="2"/>
          </rPr>
          <t>deposito al itc el 12 de agosto</t>
        </r>
        <r>
          <rPr>
            <sz val="8"/>
            <color indexed="81"/>
            <rFont val="Tahoma"/>
            <family val="2"/>
          </rPr>
          <t xml:space="preserve">
</t>
        </r>
      </text>
    </comment>
    <comment ref="AG7" authorId="1">
      <text>
        <r>
          <rPr>
            <b/>
            <sz val="8"/>
            <color indexed="81"/>
            <rFont val="Tahoma"/>
            <family val="2"/>
          </rPr>
          <t>DEPOSITO AL ITC EL 14 DE OCTUBRE 2011</t>
        </r>
        <r>
          <rPr>
            <sz val="8"/>
            <color indexed="81"/>
            <rFont val="Tahoma"/>
            <family val="2"/>
          </rPr>
          <t xml:space="preserve">
</t>
        </r>
      </text>
    </comment>
    <comment ref="AI7" authorId="1">
      <text>
        <r>
          <rPr>
            <b/>
            <sz val="8"/>
            <color indexed="81"/>
            <rFont val="Tahoma"/>
            <family val="2"/>
          </rPr>
          <t>DEPOSITO AL ITC EL 14 DE OCTUBRE 2011.</t>
        </r>
      </text>
    </comment>
    <comment ref="AK7" authorId="1">
      <text>
        <r>
          <rPr>
            <b/>
            <sz val="8"/>
            <color indexed="81"/>
            <rFont val="Tahoma"/>
            <family val="2"/>
          </rPr>
          <t>DEPOSITO AL ITC 25 DE NOVIEMBRE 2011</t>
        </r>
        <r>
          <rPr>
            <sz val="8"/>
            <color indexed="81"/>
            <rFont val="Tahoma"/>
            <family val="2"/>
          </rPr>
          <t xml:space="preserve">
</t>
        </r>
      </text>
    </comment>
    <comment ref="AM7" authorId="1">
      <text>
        <r>
          <rPr>
            <b/>
            <sz val="8"/>
            <color indexed="81"/>
            <rFont val="Tahoma"/>
            <family val="2"/>
          </rPr>
          <t>DEPOSITO AL ITC 27/01/12</t>
        </r>
        <r>
          <rPr>
            <sz val="8"/>
            <color indexed="81"/>
            <rFont val="Tahoma"/>
            <family val="2"/>
          </rPr>
          <t xml:space="preserve">
</t>
        </r>
      </text>
    </comment>
    <comment ref="G8" authorId="1">
      <text>
        <r>
          <rPr>
            <b/>
            <sz val="8"/>
            <color indexed="81"/>
            <rFont val="Tahoma"/>
            <family val="2"/>
          </rPr>
          <t>Usuario:</t>
        </r>
        <r>
          <rPr>
            <sz val="8"/>
            <color indexed="81"/>
            <rFont val="Tahoma"/>
            <family val="2"/>
          </rPr>
          <t xml:space="preserve">
DEPOSITADO EN  ITC EL 12 DE SEPTIEMBRE</t>
        </r>
      </text>
    </comment>
    <comment ref="I8" authorId="1">
      <text>
        <r>
          <rPr>
            <b/>
            <sz val="8"/>
            <color indexed="81"/>
            <rFont val="Tahoma"/>
            <family val="2"/>
          </rPr>
          <t>Usuario:</t>
        </r>
        <r>
          <rPr>
            <sz val="8"/>
            <color indexed="81"/>
            <rFont val="Tahoma"/>
            <family val="2"/>
          </rPr>
          <t xml:space="preserve">
DEPOSITADO EN  ITC EL 12 DE SEPTIEMBRE</t>
        </r>
      </text>
    </comment>
    <comment ref="K8" authorId="1">
      <text>
        <r>
          <rPr>
            <b/>
            <sz val="8"/>
            <color indexed="81"/>
            <rFont val="Tahoma"/>
            <family val="2"/>
          </rPr>
          <t>Usuario:</t>
        </r>
        <r>
          <rPr>
            <sz val="8"/>
            <color indexed="81"/>
            <rFont val="Tahoma"/>
            <family val="2"/>
          </rPr>
          <t xml:space="preserve">
DEPOSITADO EN ITC EL 21 DE  OCTUBRE</t>
        </r>
      </text>
    </comment>
    <comment ref="M8" authorId="1">
      <text>
        <r>
          <rPr>
            <b/>
            <sz val="8"/>
            <color indexed="81"/>
            <rFont val="Tahoma"/>
            <family val="2"/>
          </rPr>
          <t>Usuario:</t>
        </r>
        <r>
          <rPr>
            <sz val="8"/>
            <color indexed="81"/>
            <rFont val="Tahoma"/>
            <family val="2"/>
          </rPr>
          <t xml:space="preserve">
DEPOSITADO EN ITC EL1 2 DE  NOVIEMBRE</t>
        </r>
      </text>
    </comment>
    <comment ref="O8" authorId="1">
      <text>
        <r>
          <rPr>
            <b/>
            <sz val="8"/>
            <color indexed="81"/>
            <rFont val="Tahoma"/>
            <family val="2"/>
          </rPr>
          <t>Usuario:</t>
        </r>
        <r>
          <rPr>
            <sz val="8"/>
            <color indexed="81"/>
            <rFont val="Tahoma"/>
            <family val="2"/>
          </rPr>
          <t xml:space="preserve">
DEPOSITADO EN ITC EL 13 DE ENERO 11</t>
        </r>
      </text>
    </comment>
    <comment ref="Q8" authorId="1">
      <text>
        <r>
          <rPr>
            <b/>
            <sz val="8"/>
            <color indexed="81"/>
            <rFont val="Tahoma"/>
            <family val="2"/>
          </rPr>
          <t>Usuario:</t>
        </r>
        <r>
          <rPr>
            <sz val="8"/>
            <color indexed="81"/>
            <rFont val="Tahoma"/>
            <family val="2"/>
          </rPr>
          <t xml:space="preserve">
DEPOSITADO EN ITC EL 16 DE  FEBRERO
 11</t>
        </r>
      </text>
    </comment>
    <comment ref="T8" authorId="1">
      <text>
        <r>
          <rPr>
            <b/>
            <sz val="8"/>
            <color indexed="81"/>
            <rFont val="Tahoma"/>
            <family val="2"/>
          </rPr>
          <t>Usuario:</t>
        </r>
        <r>
          <rPr>
            <sz val="8"/>
            <color indexed="81"/>
            <rFont val="Tahoma"/>
            <family val="2"/>
          </rPr>
          <t xml:space="preserve">
DEPOSITADO EN  ITC EL  18 MARZO DEL 2011</t>
        </r>
      </text>
    </comment>
    <comment ref="V8" authorId="1">
      <text>
        <r>
          <rPr>
            <b/>
            <sz val="8"/>
            <color indexed="81"/>
            <rFont val="Tahoma"/>
            <family val="2"/>
          </rPr>
          <t>DEPOSITO AL ITC 06 DE MAYO 2011</t>
        </r>
      </text>
    </comment>
    <comment ref="X8" authorId="1">
      <text>
        <r>
          <rPr>
            <b/>
            <sz val="8"/>
            <color indexed="81"/>
            <rFont val="Tahoma"/>
            <family val="2"/>
          </rPr>
          <t>DEPOSITO AL ITC 24 DE MAYO 2011</t>
        </r>
      </text>
    </comment>
    <comment ref="Z8" authorId="1">
      <text>
        <r>
          <rPr>
            <b/>
            <sz val="8"/>
            <color indexed="81"/>
            <rFont val="Tahoma"/>
            <family val="2"/>
          </rPr>
          <t>DEPOSITO AL ITC 20 DE JUNIO 2011</t>
        </r>
        <r>
          <rPr>
            <sz val="8"/>
            <color indexed="81"/>
            <rFont val="Tahoma"/>
            <family val="2"/>
          </rPr>
          <t xml:space="preserve">
</t>
        </r>
      </text>
    </comment>
    <comment ref="AB8" authorId="1">
      <text>
        <r>
          <rPr>
            <b/>
            <sz val="8"/>
            <color indexed="81"/>
            <rFont val="Tahoma"/>
            <family val="2"/>
          </rPr>
          <t>DEPOSITO AL ITC 15 DE JULIO 2011</t>
        </r>
      </text>
    </comment>
    <comment ref="AE8" authorId="1">
      <text>
        <r>
          <rPr>
            <b/>
            <sz val="8"/>
            <color indexed="81"/>
            <rFont val="Tahoma"/>
            <family val="2"/>
          </rPr>
          <t>DEPOSITO AL ITC 23 DE AGOSTO 2011</t>
        </r>
      </text>
    </comment>
    <comment ref="AG8" authorId="1">
      <text>
        <r>
          <rPr>
            <b/>
            <sz val="8"/>
            <color indexed="81"/>
            <rFont val="Tahoma"/>
            <family val="2"/>
          </rPr>
          <t>DEPOSITO AL ITC 20 DE SEPTIEMBRE 2011</t>
        </r>
        <r>
          <rPr>
            <sz val="8"/>
            <color indexed="81"/>
            <rFont val="Tahoma"/>
            <family val="2"/>
          </rPr>
          <t xml:space="preserve">
</t>
        </r>
      </text>
    </comment>
    <comment ref="AI8" authorId="1">
      <text>
        <r>
          <rPr>
            <b/>
            <sz val="8"/>
            <color indexed="81"/>
            <rFont val="Tahoma"/>
            <family val="2"/>
          </rPr>
          <t>DEPOSITO AL ITC 7 DE OCTUBRE 2011</t>
        </r>
        <r>
          <rPr>
            <sz val="8"/>
            <color indexed="81"/>
            <rFont val="Tahoma"/>
            <family val="2"/>
          </rPr>
          <t xml:space="preserve">
</t>
        </r>
      </text>
    </comment>
    <comment ref="AK8" authorId="1">
      <text>
        <r>
          <rPr>
            <b/>
            <sz val="8"/>
            <color indexed="81"/>
            <rFont val="Tahoma"/>
            <family val="2"/>
          </rPr>
          <t>DEPOSITO AL ITC 04 DE NOVIEMBRE 2011</t>
        </r>
        <r>
          <rPr>
            <sz val="8"/>
            <color indexed="81"/>
            <rFont val="Tahoma"/>
            <family val="2"/>
          </rPr>
          <t xml:space="preserve">
</t>
        </r>
      </text>
    </comment>
    <comment ref="AM8" authorId="1">
      <text>
        <r>
          <rPr>
            <b/>
            <sz val="8"/>
            <color indexed="81"/>
            <rFont val="Tahoma"/>
            <family val="2"/>
          </rPr>
          <t>DEPOSITO AL ITC 09 DE DIC. 2011</t>
        </r>
        <r>
          <rPr>
            <sz val="8"/>
            <color indexed="81"/>
            <rFont val="Tahoma"/>
            <family val="2"/>
          </rPr>
          <t xml:space="preserve">
</t>
        </r>
      </text>
    </comment>
    <comment ref="AO8" authorId="1">
      <text>
        <r>
          <rPr>
            <b/>
            <sz val="8"/>
            <color indexed="81"/>
            <rFont val="Tahoma"/>
            <family val="2"/>
          </rPr>
          <t>DEPOSITO AL ITC 08/3/12</t>
        </r>
      </text>
    </comment>
    <comment ref="G9" authorId="1">
      <text>
        <r>
          <rPr>
            <b/>
            <sz val="8"/>
            <color indexed="81"/>
            <rFont val="Tahoma"/>
            <family val="2"/>
          </rPr>
          <t>Usuario:</t>
        </r>
        <r>
          <rPr>
            <sz val="8"/>
            <color indexed="81"/>
            <rFont val="Tahoma"/>
            <family val="2"/>
          </rPr>
          <t xml:space="preserve">
TRASPASO AL ITC EL24 DE SEPTIEMBRE</t>
        </r>
      </text>
    </comment>
    <comment ref="I9" authorId="1">
      <text>
        <r>
          <rPr>
            <b/>
            <sz val="8"/>
            <color indexed="81"/>
            <rFont val="Tahoma"/>
            <family val="2"/>
          </rPr>
          <t>Usuario:</t>
        </r>
        <r>
          <rPr>
            <sz val="8"/>
            <color indexed="81"/>
            <rFont val="Tahoma"/>
            <family val="2"/>
          </rPr>
          <t xml:space="preserve">
TRASPASO AL ITC EL 24 DE SEPTIEMBRE</t>
        </r>
      </text>
    </comment>
    <comment ref="K9" authorId="1">
      <text>
        <r>
          <rPr>
            <b/>
            <sz val="8"/>
            <color indexed="81"/>
            <rFont val="Tahoma"/>
            <family val="2"/>
          </rPr>
          <t>Usuario:</t>
        </r>
        <r>
          <rPr>
            <sz val="8"/>
            <color indexed="81"/>
            <rFont val="Tahoma"/>
            <family val="2"/>
          </rPr>
          <t xml:space="preserve">
TRASPASO AL ITC EL 23 DE OCTUBRE</t>
        </r>
      </text>
    </comment>
    <comment ref="G10" authorId="1">
      <text>
        <r>
          <rPr>
            <b/>
            <sz val="8"/>
            <color indexed="81"/>
            <rFont val="Tahoma"/>
            <family val="2"/>
          </rPr>
          <t>Usuario:</t>
        </r>
        <r>
          <rPr>
            <sz val="8"/>
            <color indexed="81"/>
            <rFont val="Tahoma"/>
            <family val="2"/>
          </rPr>
          <t xml:space="preserve">
PAGO CON CUPON DE 600 DEPOSITADO EN ITC EL  29 DE SEPTIEMBRE</t>
        </r>
      </text>
    </comment>
    <comment ref="I10" authorId="1">
      <text>
        <r>
          <rPr>
            <b/>
            <sz val="8"/>
            <color indexed="81"/>
            <rFont val="Tahoma"/>
            <family val="2"/>
          </rPr>
          <t>Usuario:</t>
        </r>
        <r>
          <rPr>
            <sz val="8"/>
            <color indexed="81"/>
            <rFont val="Tahoma"/>
            <family val="2"/>
          </rPr>
          <t xml:space="preserve">
PAGO CON CUPON DE 600 DEPOSITADO EN ITC EL  29 DE SEPTIEMBRE</t>
        </r>
      </text>
    </comment>
    <comment ref="K10" authorId="1">
      <text>
        <r>
          <rPr>
            <b/>
            <sz val="8"/>
            <color indexed="81"/>
            <rFont val="Tahoma"/>
            <family val="2"/>
          </rPr>
          <t>Usuario:</t>
        </r>
        <r>
          <rPr>
            <sz val="8"/>
            <color indexed="81"/>
            <rFont val="Tahoma"/>
            <family val="2"/>
          </rPr>
          <t xml:space="preserve">
DEPOSITADO EN ITC EL  21 DE OCTUBRE</t>
        </r>
      </text>
    </comment>
    <comment ref="M10" authorId="1">
      <text>
        <r>
          <rPr>
            <b/>
            <sz val="8"/>
            <color indexed="81"/>
            <rFont val="Tahoma"/>
            <family val="2"/>
          </rPr>
          <t>Usuario:</t>
        </r>
        <r>
          <rPr>
            <sz val="8"/>
            <color indexed="81"/>
            <rFont val="Tahoma"/>
            <family val="2"/>
          </rPr>
          <t xml:space="preserve">
DEPOSITADO EN ITC EL  03 DE DICIEMBRE</t>
        </r>
      </text>
    </comment>
    <comment ref="O10" authorId="1">
      <text>
        <r>
          <rPr>
            <b/>
            <sz val="8"/>
            <color indexed="81"/>
            <rFont val="Tahoma"/>
            <family val="2"/>
          </rPr>
          <t>Usuario:</t>
        </r>
        <r>
          <rPr>
            <sz val="8"/>
            <color indexed="81"/>
            <rFont val="Tahoma"/>
            <family val="2"/>
          </rPr>
          <t xml:space="preserve">
DEPOSITADO EN ITC EL  03 DE  FEBRERO</t>
        </r>
      </text>
    </comment>
    <comment ref="Q10" authorId="1">
      <text>
        <r>
          <rPr>
            <b/>
            <sz val="8"/>
            <color indexed="81"/>
            <rFont val="Tahoma"/>
            <family val="2"/>
          </rPr>
          <t>Usuario:</t>
        </r>
        <r>
          <rPr>
            <sz val="8"/>
            <color indexed="81"/>
            <rFont val="Tahoma"/>
            <family val="2"/>
          </rPr>
          <t xml:space="preserve">
DEPOSITADO EN ITC EL  04 MARZO</t>
        </r>
      </text>
    </comment>
    <comment ref="T10" authorId="1">
      <text>
        <r>
          <rPr>
            <b/>
            <sz val="8"/>
            <color indexed="81"/>
            <rFont val="Tahoma"/>
            <family val="2"/>
          </rPr>
          <t>DEPOSITO AL ITC 14 ABRIL 2011</t>
        </r>
        <r>
          <rPr>
            <sz val="8"/>
            <color indexed="81"/>
            <rFont val="Tahoma"/>
            <family val="2"/>
          </rPr>
          <t xml:space="preserve">
</t>
        </r>
      </text>
    </comment>
    <comment ref="V10" authorId="1">
      <text>
        <r>
          <rPr>
            <b/>
            <sz val="8"/>
            <color indexed="81"/>
            <rFont val="Tahoma"/>
            <family val="2"/>
          </rPr>
          <t>DEPOSITO AL ITC EL 17 DE JUNIO 2011. PAGO ESTA CANTIDAD X RECARGOS</t>
        </r>
      </text>
    </comment>
    <comment ref="X10" authorId="1">
      <text>
        <r>
          <rPr>
            <b/>
            <sz val="8"/>
            <color indexed="81"/>
            <rFont val="Tahoma"/>
            <family val="2"/>
          </rPr>
          <t>DEPOSITO AL ITC EL 17 DE JUNIO 2011. PAGO ESTA CANTIDAD X RECARGOS</t>
        </r>
      </text>
    </comment>
    <comment ref="Z10" authorId="1">
      <text>
        <r>
          <rPr>
            <b/>
            <sz val="8"/>
            <color indexed="81"/>
            <rFont val="Tahoma"/>
            <family val="2"/>
          </rPr>
          <t>DEPOSITO AL ITC EL 17 DE JUNIO 2011</t>
        </r>
        <r>
          <rPr>
            <sz val="8"/>
            <color indexed="81"/>
            <rFont val="Tahoma"/>
            <family val="2"/>
          </rPr>
          <t xml:space="preserve">
</t>
        </r>
      </text>
    </comment>
    <comment ref="AB10" authorId="1">
      <text>
        <r>
          <rPr>
            <b/>
            <sz val="8"/>
            <color indexed="81"/>
            <rFont val="Tahoma"/>
            <family val="2"/>
          </rPr>
          <t>DEPOSITO AL ITC 15 DE JULIO 2011</t>
        </r>
        <r>
          <rPr>
            <sz val="8"/>
            <color indexed="81"/>
            <rFont val="Tahoma"/>
            <family val="2"/>
          </rPr>
          <t xml:space="preserve">
</t>
        </r>
      </text>
    </comment>
    <comment ref="AE10" authorId="1">
      <text>
        <r>
          <rPr>
            <b/>
            <sz val="8"/>
            <color indexed="81"/>
            <rFont val="Tahoma"/>
            <family val="2"/>
          </rPr>
          <t>DEPOSITO AL ITC 14 DE OCTUBRE 2011</t>
        </r>
        <r>
          <rPr>
            <sz val="8"/>
            <color indexed="81"/>
            <rFont val="Tahoma"/>
            <family val="2"/>
          </rPr>
          <t xml:space="preserve">
</t>
        </r>
      </text>
    </comment>
    <comment ref="AG10" authorId="1">
      <text>
        <r>
          <rPr>
            <b/>
            <sz val="8"/>
            <color indexed="81"/>
            <rFont val="Tahoma"/>
            <family val="2"/>
          </rPr>
          <t>DEPOSITO AL ITC 14 DE OCTUBRE 2011</t>
        </r>
        <r>
          <rPr>
            <sz val="8"/>
            <color indexed="81"/>
            <rFont val="Tahoma"/>
            <family val="2"/>
          </rPr>
          <t xml:space="preserve">
</t>
        </r>
      </text>
    </comment>
    <comment ref="AI10" authorId="1">
      <text>
        <r>
          <rPr>
            <b/>
            <sz val="8"/>
            <color indexed="81"/>
            <rFont val="Tahoma"/>
            <family val="2"/>
          </rPr>
          <t>DEPOSITO AL ITC EL 16/12/11</t>
        </r>
        <r>
          <rPr>
            <sz val="8"/>
            <color indexed="81"/>
            <rFont val="Tahoma"/>
            <family val="2"/>
          </rPr>
          <t xml:space="preserve">
</t>
        </r>
      </text>
    </comment>
    <comment ref="AK10" authorId="1">
      <text>
        <r>
          <rPr>
            <b/>
            <sz val="8"/>
            <color indexed="81"/>
            <rFont val="Tahoma"/>
            <family val="2"/>
          </rPr>
          <t>DEPOSITO AL ITC EL 16/12/11</t>
        </r>
        <r>
          <rPr>
            <sz val="8"/>
            <color indexed="81"/>
            <rFont val="Tahoma"/>
            <family val="2"/>
          </rPr>
          <t xml:space="preserve">
</t>
        </r>
      </text>
    </comment>
    <comment ref="AM10" authorId="1">
      <text>
        <r>
          <rPr>
            <b/>
            <sz val="8"/>
            <color indexed="81"/>
            <rFont val="Tahoma"/>
            <family val="2"/>
          </rPr>
          <t>deposito al itc 03/02/12</t>
        </r>
      </text>
    </comment>
    <comment ref="G11" authorId="1">
      <text>
        <r>
          <rPr>
            <b/>
            <sz val="8"/>
            <color indexed="81"/>
            <rFont val="Tahoma"/>
            <family val="2"/>
          </rPr>
          <t>Usuario:</t>
        </r>
        <r>
          <rPr>
            <sz val="8"/>
            <color indexed="81"/>
            <rFont val="Tahoma"/>
            <family val="2"/>
          </rPr>
          <t xml:space="preserve">
TRANSFERENCIA AL ITC EL 22 DE SEPTIEMBRE</t>
        </r>
      </text>
    </comment>
    <comment ref="I11" authorId="1">
      <text>
        <r>
          <rPr>
            <b/>
            <sz val="8"/>
            <color indexed="81"/>
            <rFont val="Tahoma"/>
            <family val="2"/>
          </rPr>
          <t>Usuario:</t>
        </r>
        <r>
          <rPr>
            <sz val="8"/>
            <color indexed="81"/>
            <rFont val="Tahoma"/>
            <family val="2"/>
          </rPr>
          <t xml:space="preserve">
TRANSFERENCIA AL ITC EL 07 DE OCTUBRE</t>
        </r>
      </text>
    </comment>
    <comment ref="K11" authorId="1">
      <text>
        <r>
          <rPr>
            <b/>
            <sz val="8"/>
            <color indexed="81"/>
            <rFont val="Tahoma"/>
            <family val="2"/>
          </rPr>
          <t>Usuario:</t>
        </r>
        <r>
          <rPr>
            <sz val="8"/>
            <color indexed="81"/>
            <rFont val="Tahoma"/>
            <family val="2"/>
          </rPr>
          <t xml:space="preserve">
TRANSFERENCIA AL ITC EL 18 DE NOVIEMBRE</t>
        </r>
      </text>
    </comment>
    <comment ref="M11" authorId="1">
      <text>
        <r>
          <rPr>
            <b/>
            <sz val="8"/>
            <color indexed="81"/>
            <rFont val="Tahoma"/>
            <family val="2"/>
          </rPr>
          <t>Usuario:</t>
        </r>
        <r>
          <rPr>
            <sz val="8"/>
            <color indexed="81"/>
            <rFont val="Tahoma"/>
            <family val="2"/>
          </rPr>
          <t xml:space="preserve">
TRANSFERENCIA AL ICIC EL 18 DE ENERO</t>
        </r>
      </text>
    </comment>
    <comment ref="O11" authorId="1">
      <text>
        <r>
          <rPr>
            <b/>
            <sz val="8"/>
            <color indexed="81"/>
            <rFont val="Tahoma"/>
            <family val="2"/>
          </rPr>
          <t>Usuario:</t>
        </r>
        <r>
          <rPr>
            <sz val="8"/>
            <color indexed="81"/>
            <rFont val="Tahoma"/>
            <family val="2"/>
          </rPr>
          <t xml:space="preserve">
TRANSFERENCIA AL ICIC EL 18 DE ENERO</t>
        </r>
      </text>
    </comment>
    <comment ref="Q11" authorId="1">
      <text>
        <r>
          <rPr>
            <b/>
            <sz val="8"/>
            <color indexed="81"/>
            <rFont val="Tahoma"/>
            <family val="2"/>
          </rPr>
          <t>Usuario:</t>
        </r>
        <r>
          <rPr>
            <sz val="8"/>
            <color indexed="81"/>
            <rFont val="Tahoma"/>
            <family val="2"/>
          </rPr>
          <t xml:space="preserve">
TRANSFERECIA AL ITC EL 04 FEBREO</t>
        </r>
      </text>
    </comment>
    <comment ref="T11" authorId="1">
      <text>
        <r>
          <rPr>
            <b/>
            <sz val="8"/>
            <color indexed="81"/>
            <rFont val="Tahoma"/>
            <family val="2"/>
          </rPr>
          <t>DEPOSITO AL ITC EL 20 DE MAYO</t>
        </r>
        <r>
          <rPr>
            <sz val="8"/>
            <color indexed="81"/>
            <rFont val="Tahoma"/>
            <family val="2"/>
          </rPr>
          <t xml:space="preserve">
</t>
        </r>
      </text>
    </comment>
    <comment ref="V11" authorId="1">
      <text>
        <r>
          <rPr>
            <b/>
            <sz val="8"/>
            <color indexed="81"/>
            <rFont val="Tahoma"/>
            <family val="2"/>
          </rPr>
          <t>DEPOSITO AL ITC EL 20 DE MAYO</t>
        </r>
        <r>
          <rPr>
            <sz val="8"/>
            <color indexed="81"/>
            <rFont val="Tahoma"/>
            <family val="2"/>
          </rPr>
          <t xml:space="preserve">
</t>
        </r>
      </text>
    </comment>
    <comment ref="X11" authorId="1">
      <text>
        <r>
          <rPr>
            <b/>
            <sz val="8"/>
            <color indexed="81"/>
            <rFont val="Tahoma"/>
            <family val="2"/>
          </rPr>
          <t>DEPOSITO AL ITC EL 20 DE MAYO</t>
        </r>
        <r>
          <rPr>
            <sz val="8"/>
            <color indexed="81"/>
            <rFont val="Tahoma"/>
            <family val="2"/>
          </rPr>
          <t xml:space="preserve">
</t>
        </r>
      </text>
    </comment>
    <comment ref="Z11" authorId="1">
      <text>
        <r>
          <rPr>
            <b/>
            <sz val="8"/>
            <color indexed="81"/>
            <rFont val="Tahoma"/>
            <family val="2"/>
          </rPr>
          <t>TRANSFERENCIA AL ITC  16 DE JUNIO 2011</t>
        </r>
        <r>
          <rPr>
            <sz val="8"/>
            <color indexed="81"/>
            <rFont val="Tahoma"/>
            <family val="2"/>
          </rPr>
          <t xml:space="preserve">
</t>
        </r>
      </text>
    </comment>
    <comment ref="AB11" authorId="1">
      <text>
        <r>
          <rPr>
            <b/>
            <sz val="8"/>
            <color indexed="81"/>
            <rFont val="Tahoma"/>
            <family val="2"/>
          </rPr>
          <t>TRANSFERENCIA ALA ITC EL 15 DE JULIO 2011</t>
        </r>
        <r>
          <rPr>
            <sz val="8"/>
            <color indexed="81"/>
            <rFont val="Tahoma"/>
            <family val="2"/>
          </rPr>
          <t xml:space="preserve">
</t>
        </r>
      </text>
    </comment>
    <comment ref="AE11" authorId="1">
      <text>
        <r>
          <rPr>
            <b/>
            <sz val="8"/>
            <color indexed="81"/>
            <rFont val="Tahoma"/>
            <family val="2"/>
          </rPr>
          <t>TRANSFERENCIA AL ITC 11 DE AGOSTO 2011</t>
        </r>
        <r>
          <rPr>
            <sz val="8"/>
            <color indexed="81"/>
            <rFont val="Tahoma"/>
            <family val="2"/>
          </rPr>
          <t xml:space="preserve">
</t>
        </r>
      </text>
    </comment>
    <comment ref="AG11" authorId="1">
      <text>
        <r>
          <rPr>
            <b/>
            <sz val="8"/>
            <color indexed="81"/>
            <rFont val="Tahoma"/>
            <family val="2"/>
          </rPr>
          <t>TRANSFERENCIA AL ITC 08 NOVIEMBRE 2011</t>
        </r>
        <r>
          <rPr>
            <sz val="8"/>
            <color indexed="81"/>
            <rFont val="Tahoma"/>
            <family val="2"/>
          </rPr>
          <t xml:space="preserve">
</t>
        </r>
      </text>
    </comment>
    <comment ref="AI11" authorId="1">
      <text>
        <r>
          <rPr>
            <b/>
            <sz val="8"/>
            <color indexed="81"/>
            <rFont val="Tahoma"/>
            <family val="2"/>
          </rPr>
          <t>TRANSFERENCIA AL ITC 08 NOVIEMBRE 2011</t>
        </r>
        <r>
          <rPr>
            <sz val="8"/>
            <color indexed="81"/>
            <rFont val="Tahoma"/>
            <family val="2"/>
          </rPr>
          <t xml:space="preserve">
</t>
        </r>
      </text>
    </comment>
    <comment ref="AK11" authorId="1">
      <text>
        <r>
          <rPr>
            <b/>
            <sz val="8"/>
            <color indexed="81"/>
            <rFont val="Tahoma"/>
            <family val="2"/>
          </rPr>
          <t>TRANSFERENCIA AL ITC 08/12/11</t>
        </r>
        <r>
          <rPr>
            <sz val="8"/>
            <color indexed="81"/>
            <rFont val="Tahoma"/>
            <family val="2"/>
          </rPr>
          <t xml:space="preserve">
</t>
        </r>
      </text>
    </comment>
    <comment ref="AM11" authorId="1">
      <text>
        <r>
          <rPr>
            <b/>
            <sz val="8"/>
            <color indexed="81"/>
            <rFont val="Tahoma"/>
            <family val="2"/>
          </rPr>
          <t>TRANSFERENCIA AL ITC 15/02/12</t>
        </r>
        <r>
          <rPr>
            <sz val="8"/>
            <color indexed="81"/>
            <rFont val="Tahoma"/>
            <family val="2"/>
          </rPr>
          <t xml:space="preserve">
</t>
        </r>
      </text>
    </comment>
    <comment ref="AO11" authorId="1">
      <text>
        <r>
          <rPr>
            <b/>
            <sz val="8"/>
            <color indexed="81"/>
            <rFont val="Tahoma"/>
            <family val="2"/>
          </rPr>
          <t>TRANSFERENCIA AL ITC 15/02/12</t>
        </r>
        <r>
          <rPr>
            <sz val="8"/>
            <color indexed="81"/>
            <rFont val="Tahoma"/>
            <family val="2"/>
          </rPr>
          <t xml:space="preserve">
</t>
        </r>
      </text>
    </comment>
    <comment ref="G12" authorId="1">
      <text>
        <r>
          <rPr>
            <b/>
            <sz val="8"/>
            <color indexed="81"/>
            <rFont val="Tahoma"/>
            <family val="2"/>
          </rPr>
          <t>Usuario:</t>
        </r>
        <r>
          <rPr>
            <sz val="8"/>
            <color indexed="81"/>
            <rFont val="Tahoma"/>
            <family val="2"/>
          </rPr>
          <t xml:space="preserve">
PAGO CON CUPON DE 600 Y TRANSFERECIA AL ITC EL 08 DE SEPTIEMBRE</t>
        </r>
      </text>
    </comment>
    <comment ref="I12" authorId="1">
      <text>
        <r>
          <rPr>
            <b/>
            <sz val="8"/>
            <color indexed="81"/>
            <rFont val="Tahoma"/>
            <family val="2"/>
          </rPr>
          <t>Usuario:</t>
        </r>
        <r>
          <rPr>
            <sz val="8"/>
            <color indexed="81"/>
            <rFont val="Tahoma"/>
            <family val="2"/>
          </rPr>
          <t xml:space="preserve">
PAGO CON CUPON DE 600 Y TRANSFERECIA AL ITC EL 08 DE SEPTIEMBRE</t>
        </r>
      </text>
    </comment>
    <comment ref="K12" authorId="1">
      <text>
        <r>
          <rPr>
            <b/>
            <sz val="8"/>
            <color indexed="81"/>
            <rFont val="Tahoma"/>
            <family val="2"/>
          </rPr>
          <t>Usuario:</t>
        </r>
        <r>
          <rPr>
            <sz val="8"/>
            <color indexed="81"/>
            <rFont val="Tahoma"/>
            <family val="2"/>
          </rPr>
          <t xml:space="preserve">
TRANSFERENCIA AL ITC EL 26 ENERO DEL 11</t>
        </r>
      </text>
    </comment>
    <comment ref="M12" authorId="1">
      <text>
        <r>
          <rPr>
            <b/>
            <sz val="8"/>
            <color indexed="81"/>
            <rFont val="Tahoma"/>
            <family val="2"/>
          </rPr>
          <t>DEPOSITO AL ITC EL 8 DE FEBRERO 2011</t>
        </r>
      </text>
    </comment>
    <comment ref="O12" authorId="1">
      <text>
        <r>
          <rPr>
            <b/>
            <sz val="8"/>
            <color indexed="81"/>
            <rFont val="Tahoma"/>
            <family val="2"/>
          </rPr>
          <t>DEPOSITO AL ITC EL 31 DE MAYO 2011</t>
        </r>
      </text>
    </comment>
    <comment ref="Q12" authorId="1">
      <text>
        <r>
          <rPr>
            <b/>
            <sz val="8"/>
            <color indexed="81"/>
            <rFont val="Tahoma"/>
            <family val="2"/>
          </rPr>
          <t>DEPOSITO AL ITC EL 31 DE MAYO 2011</t>
        </r>
      </text>
    </comment>
    <comment ref="T12" authorId="1">
      <text>
        <r>
          <rPr>
            <b/>
            <sz val="8"/>
            <color indexed="81"/>
            <rFont val="Tahoma"/>
            <family val="2"/>
          </rPr>
          <t xml:space="preserve">DEPOSITO AL ITC 31 DE MAYO 2011.
</t>
        </r>
        <r>
          <rPr>
            <sz val="8"/>
            <color indexed="81"/>
            <rFont val="Tahoma"/>
            <family val="2"/>
          </rPr>
          <t>PAGO ESTA CANTIDAD X RECARGOS</t>
        </r>
        <r>
          <rPr>
            <sz val="8"/>
            <color indexed="81"/>
            <rFont val="Tahoma"/>
            <family val="2"/>
          </rPr>
          <t xml:space="preserve">
</t>
        </r>
      </text>
    </comment>
    <comment ref="V12" authorId="1">
      <text>
        <r>
          <rPr>
            <b/>
            <sz val="8"/>
            <color indexed="81"/>
            <rFont val="Tahoma"/>
            <family val="2"/>
          </rPr>
          <t>PAGO EN EFECTIVO EL 21 DE JULIO</t>
        </r>
        <r>
          <rPr>
            <sz val="8"/>
            <color indexed="81"/>
            <rFont val="Tahoma"/>
            <family val="2"/>
          </rPr>
          <t xml:space="preserve">
</t>
        </r>
      </text>
    </comment>
    <comment ref="X12" authorId="1">
      <text>
        <r>
          <rPr>
            <b/>
            <sz val="8"/>
            <color indexed="81"/>
            <rFont val="Tahoma"/>
            <family val="2"/>
          </rPr>
          <t>PAGO EN EFECTIVO EL 21 DE JULIO. PAGO ESTA CANTIDAD X RECARGOS</t>
        </r>
        <r>
          <rPr>
            <sz val="8"/>
            <color indexed="81"/>
            <rFont val="Tahoma"/>
            <family val="2"/>
          </rPr>
          <t xml:space="preserve">
</t>
        </r>
      </text>
    </comment>
    <comment ref="Z12" authorId="1">
      <text>
        <r>
          <rPr>
            <b/>
            <sz val="8"/>
            <color indexed="81"/>
            <rFont val="Tahoma"/>
            <family val="2"/>
          </rPr>
          <t>PAGO EN EFECTIVO EL 23 DE SEPTIEMBRE 2011. DEBE RECARGOS $480.00</t>
        </r>
      </text>
    </comment>
    <comment ref="AB12" authorId="1">
      <text>
        <r>
          <rPr>
            <b/>
            <sz val="8"/>
            <color indexed="81"/>
            <rFont val="Tahoma"/>
            <family val="2"/>
          </rPr>
          <t>DEPOSITO AL ITC 31 OCTUBRE 2011. PAGO 480.00 RECARGOS DE LA MATERIA ANTERIOR Y DE ESTA PAGO 3,680.00</t>
        </r>
      </text>
    </comment>
    <comment ref="AE12" authorId="1">
      <text>
        <r>
          <rPr>
            <b/>
            <sz val="8"/>
            <color indexed="81"/>
            <rFont val="Tahoma"/>
            <family val="2"/>
          </rPr>
          <t>DEPOSITO AL ITC 31 DE OCT. 11. PAGA 2,340 DE ESTA MATERIA Y LE QUEDA UN ADEUDO DE 1,180.</t>
        </r>
        <r>
          <rPr>
            <sz val="8"/>
            <color indexed="81"/>
            <rFont val="Tahoma"/>
            <family val="2"/>
          </rPr>
          <t xml:space="preserve">
</t>
        </r>
      </text>
    </comment>
    <comment ref="AG12" authorId="1">
      <text>
        <r>
          <rPr>
            <b/>
            <sz val="8"/>
            <color indexed="81"/>
            <rFont val="Tahoma"/>
            <family val="2"/>
          </rPr>
          <t>DEPOSITA AL ITC 05 DE DICIEMBRE 2011 liq. 1er mat. Y abona esta le queda un saldo de $1500.00 x pagar.</t>
        </r>
        <r>
          <rPr>
            <sz val="8"/>
            <color indexed="81"/>
            <rFont val="Tahoma"/>
            <family val="2"/>
          </rPr>
          <t xml:space="preserve">
</t>
        </r>
      </text>
    </comment>
    <comment ref="AI12" authorId="1">
      <text>
        <r>
          <rPr>
            <b/>
            <sz val="8"/>
            <color indexed="81"/>
            <rFont val="Tahoma"/>
            <family val="2"/>
          </rPr>
          <t>DEPOSITO AL ITC 31/01/12</t>
        </r>
      </text>
    </comment>
    <comment ref="AK12" authorId="1">
      <text>
        <r>
          <rPr>
            <b/>
            <sz val="8"/>
            <color indexed="81"/>
            <rFont val="Tahoma"/>
            <family val="2"/>
          </rPr>
          <t>26/03/12</t>
        </r>
      </text>
    </comment>
    <comment ref="AM12" authorId="1">
      <text>
        <r>
          <rPr>
            <b/>
            <sz val="8"/>
            <color indexed="81"/>
            <rFont val="Tahoma"/>
            <family val="2"/>
          </rPr>
          <t>12/04/12</t>
        </r>
      </text>
    </comment>
    <comment ref="AO12" authorId="1">
      <text>
        <r>
          <rPr>
            <b/>
            <sz val="8"/>
            <color indexed="81"/>
            <rFont val="Tahoma"/>
            <family val="2"/>
          </rPr>
          <t>12/04/12</t>
        </r>
      </text>
    </comment>
    <comment ref="G13" authorId="1">
      <text>
        <r>
          <rPr>
            <b/>
            <sz val="8"/>
            <color indexed="81"/>
            <rFont val="Tahoma"/>
            <family val="2"/>
          </rPr>
          <t>Usuario:</t>
        </r>
        <r>
          <rPr>
            <sz val="8"/>
            <color indexed="81"/>
            <rFont val="Tahoma"/>
            <family val="2"/>
          </rPr>
          <t xml:space="preserve">
TRANSFERENCIA AL ITC EL 20 DE SEPTIEMBRE</t>
        </r>
      </text>
    </comment>
    <comment ref="I13" authorId="1">
      <text>
        <r>
          <rPr>
            <b/>
            <sz val="8"/>
            <color indexed="81"/>
            <rFont val="Tahoma"/>
            <family val="2"/>
          </rPr>
          <t>Usuario:</t>
        </r>
        <r>
          <rPr>
            <sz val="8"/>
            <color indexed="81"/>
            <rFont val="Tahoma"/>
            <family val="2"/>
          </rPr>
          <t xml:space="preserve">
TRANSFERENCIA AL ITC EL 20 DE SEPTIEMBRE</t>
        </r>
      </text>
    </comment>
    <comment ref="K13" authorId="1">
      <text>
        <r>
          <rPr>
            <b/>
            <sz val="8"/>
            <color indexed="81"/>
            <rFont val="Tahoma"/>
            <family val="2"/>
          </rPr>
          <t>Usuario:</t>
        </r>
        <r>
          <rPr>
            <sz val="8"/>
            <color indexed="81"/>
            <rFont val="Tahoma"/>
            <family val="2"/>
          </rPr>
          <t xml:space="preserve">
TRANSFERENCIA AL ITC EL 21 DE OCTUBRE, Y VA A PAGAR CON CUPON LA DIFERENCIA</t>
        </r>
      </text>
    </comment>
    <comment ref="M13" authorId="1">
      <text>
        <r>
          <rPr>
            <b/>
            <sz val="8"/>
            <color indexed="81"/>
            <rFont val="Tahoma"/>
            <family val="2"/>
          </rPr>
          <t>Usuario:</t>
        </r>
        <r>
          <rPr>
            <sz val="8"/>
            <color indexed="81"/>
            <rFont val="Tahoma"/>
            <family val="2"/>
          </rPr>
          <t xml:space="preserve">
TRANSFERENCIA AL ITC EL 19 DE SEPTIEMBRE</t>
        </r>
      </text>
    </comment>
    <comment ref="O13" authorId="1">
      <text>
        <r>
          <rPr>
            <b/>
            <sz val="8"/>
            <color indexed="81"/>
            <rFont val="Tahoma"/>
            <family val="2"/>
          </rPr>
          <t>Usuario:</t>
        </r>
        <r>
          <rPr>
            <sz val="8"/>
            <color indexed="81"/>
            <rFont val="Tahoma"/>
            <family val="2"/>
          </rPr>
          <t xml:space="preserve">
TRANSFERENCIA AL ITC EL 07 DE ENERO DEL 2011</t>
        </r>
      </text>
    </comment>
    <comment ref="Q13" authorId="1">
      <text>
        <r>
          <rPr>
            <b/>
            <sz val="8"/>
            <color indexed="81"/>
            <rFont val="Tahoma"/>
            <family val="2"/>
          </rPr>
          <t>Usuario:</t>
        </r>
        <r>
          <rPr>
            <sz val="8"/>
            <color indexed="81"/>
            <rFont val="Tahoma"/>
            <family val="2"/>
          </rPr>
          <t xml:space="preserve">
TRANSFERENCIA AL ITC EL 11  DE FEBRERO DEL 2011</t>
        </r>
      </text>
    </comment>
    <comment ref="T13" authorId="1">
      <text>
        <r>
          <rPr>
            <b/>
            <sz val="8"/>
            <color indexed="81"/>
            <rFont val="Tahoma"/>
            <family val="2"/>
          </rPr>
          <t>TRANSFERENCIA AL ITC 15 ABRIL 2011</t>
        </r>
        <r>
          <rPr>
            <sz val="8"/>
            <color indexed="81"/>
            <rFont val="Tahoma"/>
            <family val="2"/>
          </rPr>
          <t xml:space="preserve">
</t>
        </r>
      </text>
    </comment>
    <comment ref="V13" authorId="1">
      <text>
        <r>
          <rPr>
            <b/>
            <sz val="8"/>
            <color indexed="81"/>
            <rFont val="Tahoma"/>
            <family val="2"/>
          </rPr>
          <t>TRANSFERENCIA AL ITC 15 ABRIL 2011</t>
        </r>
        <r>
          <rPr>
            <sz val="8"/>
            <color indexed="81"/>
            <rFont val="Tahoma"/>
            <family val="2"/>
          </rPr>
          <t xml:space="preserve">
</t>
        </r>
      </text>
    </comment>
    <comment ref="X13" authorId="1">
      <text>
        <r>
          <rPr>
            <b/>
            <sz val="8"/>
            <color indexed="81"/>
            <rFont val="Tahoma"/>
            <family val="2"/>
          </rPr>
          <t>DEPOSITO AL ITC 11 DE JULIO 2011</t>
        </r>
        <r>
          <rPr>
            <sz val="8"/>
            <color indexed="81"/>
            <rFont val="Tahoma"/>
            <family val="2"/>
          </rPr>
          <t xml:space="preserve">
</t>
        </r>
      </text>
    </comment>
    <comment ref="Z13" authorId="1">
      <text>
        <r>
          <rPr>
            <b/>
            <sz val="8"/>
            <color indexed="81"/>
            <rFont val="Tahoma"/>
            <family val="2"/>
          </rPr>
          <t>ESTA MATERIA NO LA CURSO ASI K NO LA VA A PAGAR HASTA Q LA RETOME.</t>
        </r>
        <r>
          <rPr>
            <sz val="8"/>
            <color indexed="81"/>
            <rFont val="Tahoma"/>
            <family val="2"/>
          </rPr>
          <t xml:space="preserve">
</t>
        </r>
      </text>
    </comment>
    <comment ref="AB13" authorId="1">
      <text>
        <r>
          <rPr>
            <b/>
            <sz val="8"/>
            <color indexed="81"/>
            <rFont val="Tahoma"/>
            <family val="2"/>
          </rPr>
          <t>TRANSFERENCIA AL ITC 26 DE AGOSTO PAGO CON RECARGOS.</t>
        </r>
        <r>
          <rPr>
            <sz val="8"/>
            <color indexed="81"/>
            <rFont val="Tahoma"/>
            <family val="2"/>
          </rPr>
          <t xml:space="preserve">
</t>
        </r>
      </text>
    </comment>
    <comment ref="AE13" authorId="1">
      <text>
        <r>
          <rPr>
            <b/>
            <sz val="8"/>
            <color indexed="81"/>
            <rFont val="Tahoma"/>
            <family val="2"/>
          </rPr>
          <t>TRANSFERENCIA AL ITC 26 DE AGOSTO</t>
        </r>
      </text>
    </comment>
    <comment ref="AG13" authorId="1">
      <text>
        <r>
          <rPr>
            <b/>
            <sz val="8"/>
            <color indexed="81"/>
            <rFont val="Tahoma"/>
            <family val="2"/>
          </rPr>
          <t>no tomo la materia no la paga</t>
        </r>
      </text>
    </comment>
    <comment ref="AI13" authorId="1">
      <text>
        <r>
          <rPr>
            <b/>
            <sz val="8"/>
            <color indexed="81"/>
            <rFont val="Tahoma"/>
            <family val="2"/>
          </rPr>
          <t>no tomo la materia no la paga</t>
        </r>
      </text>
    </comment>
    <comment ref="AK13" authorId="1">
      <text>
        <r>
          <rPr>
            <b/>
            <sz val="8"/>
            <color indexed="81"/>
            <rFont val="Tahoma"/>
            <family val="2"/>
          </rPr>
          <t>TRANSFERENCIA AL ITC 25 DE NOVIEMBRE 2011</t>
        </r>
        <r>
          <rPr>
            <sz val="8"/>
            <color indexed="81"/>
            <rFont val="Tahoma"/>
            <family val="2"/>
          </rPr>
          <t xml:space="preserve">
</t>
        </r>
      </text>
    </comment>
    <comment ref="AM13" authorId="1">
      <text>
        <r>
          <rPr>
            <b/>
            <sz val="8"/>
            <color indexed="81"/>
            <rFont val="Tahoma"/>
            <family val="2"/>
          </rPr>
          <t>TRANSFERENCIA AL ITC 03/02/11</t>
        </r>
        <r>
          <rPr>
            <sz val="8"/>
            <color indexed="81"/>
            <rFont val="Tahoma"/>
            <family val="2"/>
          </rPr>
          <t xml:space="preserve">
</t>
        </r>
      </text>
    </comment>
    <comment ref="G14" authorId="1">
      <text>
        <r>
          <rPr>
            <b/>
            <sz val="8"/>
            <color indexed="81"/>
            <rFont val="Tahoma"/>
            <family val="2"/>
          </rPr>
          <t>Usuario:</t>
        </r>
        <r>
          <rPr>
            <sz val="8"/>
            <color indexed="81"/>
            <rFont val="Tahoma"/>
            <family val="2"/>
          </rPr>
          <t xml:space="preserve">
PAGO CON CUPON DE 600 DEPOSITADO EN ITC EL 03 DE SEPTIEMBRE</t>
        </r>
      </text>
    </comment>
    <comment ref="I14" authorId="1">
      <text>
        <r>
          <rPr>
            <b/>
            <sz val="8"/>
            <color indexed="81"/>
            <rFont val="Tahoma"/>
            <family val="2"/>
          </rPr>
          <t>Usuario:</t>
        </r>
        <r>
          <rPr>
            <sz val="8"/>
            <color indexed="81"/>
            <rFont val="Tahoma"/>
            <family val="2"/>
          </rPr>
          <t xml:space="preserve">
PAGO CON CUPON DE 600 DEPOSITADO EN ITC EL 03 DE SEPTIEMBRE</t>
        </r>
      </text>
    </comment>
    <comment ref="K14" authorId="1">
      <text>
        <r>
          <rPr>
            <b/>
            <sz val="8"/>
            <color indexed="81"/>
            <rFont val="Tahoma"/>
            <family val="2"/>
          </rPr>
          <t>Usuario:</t>
        </r>
        <r>
          <rPr>
            <sz val="8"/>
            <color indexed="81"/>
            <rFont val="Tahoma"/>
            <family val="2"/>
          </rPr>
          <t xml:space="preserve">
DEPOSITADO EN ITC EL 19 DE OCTUBRE</t>
        </r>
      </text>
    </comment>
    <comment ref="M14" authorId="1">
      <text>
        <r>
          <rPr>
            <b/>
            <sz val="8"/>
            <color indexed="81"/>
            <rFont val="Tahoma"/>
            <family val="2"/>
          </rPr>
          <t>Usuario:</t>
        </r>
        <r>
          <rPr>
            <sz val="8"/>
            <color indexed="81"/>
            <rFont val="Tahoma"/>
            <family val="2"/>
          </rPr>
          <t xml:space="preserve">
DEPOSITADO EN ITC EL 19 DE NOVIEMBRE</t>
        </r>
      </text>
    </comment>
    <comment ref="O14" authorId="1">
      <text>
        <r>
          <rPr>
            <b/>
            <sz val="8"/>
            <color indexed="81"/>
            <rFont val="Tahoma"/>
            <family val="2"/>
          </rPr>
          <t>Usuario:</t>
        </r>
        <r>
          <rPr>
            <sz val="8"/>
            <color indexed="81"/>
            <rFont val="Tahoma"/>
            <family val="2"/>
          </rPr>
          <t xml:space="preserve">
DEPOSITADO EN ITC EL 06 DE ENERO DEL 11</t>
        </r>
      </text>
    </comment>
    <comment ref="Q14" authorId="1">
      <text>
        <r>
          <rPr>
            <b/>
            <sz val="8"/>
            <color indexed="81"/>
            <rFont val="Tahoma"/>
            <family val="2"/>
          </rPr>
          <t>Usuario:</t>
        </r>
        <r>
          <rPr>
            <sz val="8"/>
            <color indexed="81"/>
            <rFont val="Tahoma"/>
            <family val="2"/>
          </rPr>
          <t xml:space="preserve">
DEPOSITADO EN ITC EL 04 DE FEBRERO</t>
        </r>
      </text>
    </comment>
    <comment ref="T14" authorId="1">
      <text>
        <r>
          <rPr>
            <b/>
            <sz val="8"/>
            <color indexed="81"/>
            <rFont val="Tahoma"/>
            <family val="2"/>
          </rPr>
          <t>Usuario:</t>
        </r>
        <r>
          <rPr>
            <sz val="8"/>
            <color indexed="81"/>
            <rFont val="Tahoma"/>
            <family val="2"/>
          </rPr>
          <t xml:space="preserve">
DEPOSITO AL ITC  10 MARZO 2011</t>
        </r>
      </text>
    </comment>
    <comment ref="V14" authorId="1">
      <text>
        <r>
          <rPr>
            <b/>
            <sz val="8"/>
            <color indexed="81"/>
            <rFont val="Tahoma"/>
            <family val="2"/>
          </rPr>
          <t>Usuario:</t>
        </r>
        <r>
          <rPr>
            <sz val="8"/>
            <color indexed="81"/>
            <rFont val="Tahoma"/>
            <family val="2"/>
          </rPr>
          <t xml:space="preserve">
DEPOSITO  08 ABRIL 2011</t>
        </r>
      </text>
    </comment>
    <comment ref="X14" authorId="1">
      <text>
        <r>
          <rPr>
            <b/>
            <sz val="8"/>
            <color indexed="81"/>
            <rFont val="Tahoma"/>
            <family val="2"/>
          </rPr>
          <t xml:space="preserve">DEPOSITO AL ITC 12 DE MAYO 2011
</t>
        </r>
      </text>
    </comment>
    <comment ref="Z14" authorId="1">
      <text>
        <r>
          <rPr>
            <b/>
            <sz val="8"/>
            <color indexed="81"/>
            <rFont val="Tahoma"/>
            <family val="2"/>
          </rPr>
          <t>DEPOSITO AL ITC 20 DE JUNIO 2011</t>
        </r>
      </text>
    </comment>
    <comment ref="AB14" authorId="1">
      <text>
        <r>
          <rPr>
            <b/>
            <sz val="8"/>
            <color indexed="81"/>
            <rFont val="Tahoma"/>
            <family val="2"/>
          </rPr>
          <t>DEPOSITO AL ITC EL 22 DE JULIO 2011</t>
        </r>
        <r>
          <rPr>
            <sz val="8"/>
            <color indexed="81"/>
            <rFont val="Tahoma"/>
            <family val="2"/>
          </rPr>
          <t xml:space="preserve">
</t>
        </r>
      </text>
    </comment>
    <comment ref="AE14" authorId="1">
      <text>
        <r>
          <rPr>
            <b/>
            <sz val="8"/>
            <color indexed="81"/>
            <rFont val="Tahoma"/>
            <family val="2"/>
          </rPr>
          <t>DEPOSITO AL ITC 12 DE AGOSTO 2011</t>
        </r>
        <r>
          <rPr>
            <sz val="8"/>
            <color indexed="81"/>
            <rFont val="Tahoma"/>
            <family val="2"/>
          </rPr>
          <t xml:space="preserve">
</t>
        </r>
      </text>
    </comment>
    <comment ref="AG14" authorId="1">
      <text>
        <r>
          <rPr>
            <b/>
            <sz val="8"/>
            <color indexed="81"/>
            <rFont val="Tahoma"/>
            <family val="2"/>
          </rPr>
          <t>DEPOSITO AL ITC EL 13 DE SEPTIEMBRE 2011</t>
        </r>
        <r>
          <rPr>
            <sz val="8"/>
            <color indexed="81"/>
            <rFont val="Tahoma"/>
            <family val="2"/>
          </rPr>
          <t xml:space="preserve">
</t>
        </r>
      </text>
    </comment>
    <comment ref="AI14" authorId="1">
      <text>
        <r>
          <rPr>
            <b/>
            <sz val="8"/>
            <color indexed="81"/>
            <rFont val="Tahoma"/>
            <family val="2"/>
          </rPr>
          <t>DEPOSITO AL ITC EL 12 DE OCTUBRE 2011</t>
        </r>
        <r>
          <rPr>
            <sz val="8"/>
            <color indexed="81"/>
            <rFont val="Tahoma"/>
            <family val="2"/>
          </rPr>
          <t xml:space="preserve">
</t>
        </r>
      </text>
    </comment>
    <comment ref="AK14" authorId="1">
      <text>
        <r>
          <rPr>
            <b/>
            <sz val="8"/>
            <color indexed="81"/>
            <rFont val="Tahoma"/>
            <family val="2"/>
          </rPr>
          <t>DEPOSITO 15 DE NOVIEMBRE 2011</t>
        </r>
        <r>
          <rPr>
            <sz val="8"/>
            <color indexed="81"/>
            <rFont val="Tahoma"/>
            <family val="2"/>
          </rPr>
          <t xml:space="preserve">
</t>
        </r>
      </text>
    </comment>
    <comment ref="AM14" authorId="1">
      <text>
        <r>
          <rPr>
            <b/>
            <sz val="8"/>
            <color indexed="81"/>
            <rFont val="Tahoma"/>
            <family val="2"/>
          </rPr>
          <t>deposito al itc 10/01/12</t>
        </r>
        <r>
          <rPr>
            <sz val="8"/>
            <color indexed="81"/>
            <rFont val="Tahoma"/>
            <family val="2"/>
          </rPr>
          <t xml:space="preserve">
</t>
        </r>
      </text>
    </comment>
    <comment ref="AO14" authorId="1">
      <text>
        <r>
          <rPr>
            <b/>
            <sz val="8"/>
            <color indexed="81"/>
            <rFont val="Tahoma"/>
            <family val="2"/>
          </rPr>
          <t>DEPOSITO AL ITC 14/02/12</t>
        </r>
      </text>
    </comment>
    <comment ref="C15" authorId="0">
      <text>
        <r>
          <rPr>
            <b/>
            <sz val="8"/>
            <color indexed="81"/>
            <rFont val="Tahoma"/>
            <family val="2"/>
          </rPr>
          <t>Camara de la Construccuion :</t>
        </r>
        <r>
          <rPr>
            <sz val="8"/>
            <color indexed="81"/>
            <rFont val="Tahoma"/>
            <family val="2"/>
          </rPr>
          <t xml:space="preserve">
SOLICITA PRORROGA DE PAGO PARA EL PRÓXIMO VIERNES 01 DE OCTUBRE</t>
        </r>
      </text>
    </comment>
    <comment ref="G15" authorId="1">
      <text>
        <r>
          <rPr>
            <b/>
            <sz val="8"/>
            <color indexed="81"/>
            <rFont val="Tahoma"/>
            <family val="2"/>
          </rPr>
          <t>Usuario:</t>
        </r>
        <r>
          <rPr>
            <sz val="8"/>
            <color indexed="81"/>
            <rFont val="Tahoma"/>
            <family val="2"/>
          </rPr>
          <t xml:space="preserve">
DEPOSITADO EN ITC EL 19 DE OCTUBRE</t>
        </r>
      </text>
    </comment>
    <comment ref="G16" authorId="1">
      <text>
        <r>
          <rPr>
            <b/>
            <sz val="8"/>
            <color indexed="81"/>
            <rFont val="Tahoma"/>
            <family val="2"/>
          </rPr>
          <t>Usuario:</t>
        </r>
        <r>
          <rPr>
            <sz val="8"/>
            <color indexed="81"/>
            <rFont val="Tahoma"/>
            <family val="2"/>
          </rPr>
          <t xml:space="preserve">
PAGO CON CUPON DE 600 DEPOSITADO EN ITC EL 03 DE SEPTIEMBRE</t>
        </r>
      </text>
    </comment>
    <comment ref="I16" authorId="1">
      <text>
        <r>
          <rPr>
            <b/>
            <sz val="8"/>
            <color indexed="81"/>
            <rFont val="Tahoma"/>
            <family val="2"/>
          </rPr>
          <t>Usuario:</t>
        </r>
        <r>
          <rPr>
            <sz val="8"/>
            <color indexed="81"/>
            <rFont val="Tahoma"/>
            <family val="2"/>
          </rPr>
          <t xml:space="preserve">
PAGO CON CUPON DE 600 DEPOSITADO EN ITC EL 03 DE SEPTIEMBRE</t>
        </r>
      </text>
    </comment>
    <comment ref="K16" authorId="1">
      <text>
        <r>
          <rPr>
            <b/>
            <sz val="8"/>
            <color indexed="81"/>
            <rFont val="Tahoma"/>
            <family val="2"/>
          </rPr>
          <t>Usuario:</t>
        </r>
        <r>
          <rPr>
            <sz val="8"/>
            <color indexed="81"/>
            <rFont val="Tahoma"/>
            <family val="2"/>
          </rPr>
          <t xml:space="preserve">
DEPOSITADO EN ITC EL 19 DE OCTUBRE</t>
        </r>
      </text>
    </comment>
    <comment ref="M16" authorId="1">
      <text>
        <r>
          <rPr>
            <b/>
            <sz val="8"/>
            <color indexed="81"/>
            <rFont val="Tahoma"/>
            <family val="2"/>
          </rPr>
          <t>Usuario:</t>
        </r>
        <r>
          <rPr>
            <sz val="8"/>
            <color indexed="81"/>
            <rFont val="Tahoma"/>
            <family val="2"/>
          </rPr>
          <t xml:space="preserve">
DEPOSITADO EN ITC EL 19 DE NOVIEMBRE</t>
        </r>
      </text>
    </comment>
    <comment ref="O16" authorId="1">
      <text>
        <r>
          <rPr>
            <b/>
            <sz val="8"/>
            <color indexed="81"/>
            <rFont val="Tahoma"/>
            <family val="2"/>
          </rPr>
          <t>Usuario:</t>
        </r>
        <r>
          <rPr>
            <sz val="8"/>
            <color indexed="81"/>
            <rFont val="Tahoma"/>
            <family val="2"/>
          </rPr>
          <t xml:space="preserve">
DEPOSITADO EN ITC EL 06 DE ENERO DEL 11</t>
        </r>
      </text>
    </comment>
    <comment ref="Q16" authorId="1">
      <text>
        <r>
          <rPr>
            <b/>
            <sz val="8"/>
            <color indexed="81"/>
            <rFont val="Tahoma"/>
            <family val="2"/>
          </rPr>
          <t>Usuario:</t>
        </r>
        <r>
          <rPr>
            <sz val="8"/>
            <color indexed="81"/>
            <rFont val="Tahoma"/>
            <family val="2"/>
          </rPr>
          <t xml:space="preserve">
DEPOSITADO EN ITC EL 04 DE FEBRERO</t>
        </r>
      </text>
    </comment>
    <comment ref="T16" authorId="1">
      <text>
        <r>
          <rPr>
            <b/>
            <sz val="8"/>
            <color indexed="81"/>
            <rFont val="Tahoma"/>
            <family val="2"/>
          </rPr>
          <t>Usuario:</t>
        </r>
        <r>
          <rPr>
            <sz val="8"/>
            <color indexed="81"/>
            <rFont val="Tahoma"/>
            <family val="2"/>
          </rPr>
          <t xml:space="preserve">
DEPOSITO AL ITC  10 MARZO 2011</t>
        </r>
      </text>
    </comment>
    <comment ref="V16" authorId="1">
      <text>
        <r>
          <rPr>
            <b/>
            <sz val="8"/>
            <color indexed="81"/>
            <rFont val="Tahoma"/>
            <family val="2"/>
          </rPr>
          <t>Usuario:</t>
        </r>
        <r>
          <rPr>
            <sz val="8"/>
            <color indexed="81"/>
            <rFont val="Tahoma"/>
            <family val="2"/>
          </rPr>
          <t xml:space="preserve">
DEPOSITO  08 ABRIL 2011</t>
        </r>
      </text>
    </comment>
    <comment ref="X16" authorId="1">
      <text>
        <r>
          <rPr>
            <b/>
            <sz val="8"/>
            <color indexed="81"/>
            <rFont val="Tahoma"/>
            <family val="2"/>
          </rPr>
          <t xml:space="preserve">DEPOSITO AL ITC 12 DE MAYO 2011
</t>
        </r>
      </text>
    </comment>
    <comment ref="Z16" authorId="1">
      <text>
        <r>
          <rPr>
            <b/>
            <sz val="8"/>
            <color indexed="81"/>
            <rFont val="Tahoma"/>
            <family val="2"/>
          </rPr>
          <t>DEPOSITO AL ITC 20 DE JUNIO 2011</t>
        </r>
      </text>
    </comment>
    <comment ref="AB16" authorId="1">
      <text>
        <r>
          <rPr>
            <b/>
            <sz val="8"/>
            <color indexed="81"/>
            <rFont val="Tahoma"/>
            <family val="2"/>
          </rPr>
          <t>DEPOSITO AL ITC EL 22 DE JULIO 2011</t>
        </r>
        <r>
          <rPr>
            <sz val="8"/>
            <color indexed="81"/>
            <rFont val="Tahoma"/>
            <family val="2"/>
          </rPr>
          <t xml:space="preserve">
</t>
        </r>
      </text>
    </comment>
    <comment ref="AE16" authorId="1">
      <text>
        <r>
          <rPr>
            <b/>
            <sz val="8"/>
            <color indexed="81"/>
            <rFont val="Tahoma"/>
            <family val="2"/>
          </rPr>
          <t>DEPOSITO AL ITC 12 DE AGOSTO 2011</t>
        </r>
        <r>
          <rPr>
            <sz val="8"/>
            <color indexed="81"/>
            <rFont val="Tahoma"/>
            <family val="2"/>
          </rPr>
          <t xml:space="preserve">
</t>
        </r>
      </text>
    </comment>
    <comment ref="AG16" authorId="1">
      <text>
        <r>
          <rPr>
            <b/>
            <sz val="8"/>
            <color indexed="81"/>
            <rFont val="Tahoma"/>
            <family val="2"/>
          </rPr>
          <t>DEPOSITO AL ITC EL 13 DE SEPTIEMBRE 2011</t>
        </r>
        <r>
          <rPr>
            <sz val="8"/>
            <color indexed="81"/>
            <rFont val="Tahoma"/>
            <family val="2"/>
          </rPr>
          <t xml:space="preserve">
</t>
        </r>
      </text>
    </comment>
    <comment ref="AI16" authorId="1">
      <text>
        <r>
          <rPr>
            <b/>
            <sz val="8"/>
            <color indexed="81"/>
            <rFont val="Tahoma"/>
            <family val="2"/>
          </rPr>
          <t>DEPOSITO AL ITC EL 12 DE OCTUBRE 2011</t>
        </r>
        <r>
          <rPr>
            <sz val="8"/>
            <color indexed="81"/>
            <rFont val="Tahoma"/>
            <family val="2"/>
          </rPr>
          <t xml:space="preserve">
</t>
        </r>
      </text>
    </comment>
    <comment ref="AK16" authorId="1">
      <text>
        <r>
          <rPr>
            <b/>
            <sz val="8"/>
            <color indexed="81"/>
            <rFont val="Tahoma"/>
            <family val="2"/>
          </rPr>
          <t>DEPOSITO 15 DE NOVIEMBRE 2011</t>
        </r>
        <r>
          <rPr>
            <sz val="8"/>
            <color indexed="81"/>
            <rFont val="Tahoma"/>
            <family val="2"/>
          </rPr>
          <t xml:space="preserve">
</t>
        </r>
      </text>
    </comment>
    <comment ref="AM16" authorId="1">
      <text>
        <r>
          <rPr>
            <b/>
            <sz val="8"/>
            <color indexed="81"/>
            <rFont val="Tahoma"/>
            <family val="2"/>
          </rPr>
          <t>deposito al itc 10/01/12</t>
        </r>
        <r>
          <rPr>
            <sz val="8"/>
            <color indexed="81"/>
            <rFont val="Tahoma"/>
            <family val="2"/>
          </rPr>
          <t xml:space="preserve">
</t>
        </r>
      </text>
    </comment>
    <comment ref="AO16" authorId="1">
      <text>
        <r>
          <rPr>
            <b/>
            <sz val="8"/>
            <color indexed="81"/>
            <rFont val="Tahoma"/>
            <family val="2"/>
          </rPr>
          <t>DEPOSITO AL ITC 14/02/12</t>
        </r>
      </text>
    </comment>
    <comment ref="G17" authorId="1">
      <text>
        <r>
          <rPr>
            <b/>
            <sz val="8"/>
            <color indexed="81"/>
            <rFont val="Tahoma"/>
            <family val="2"/>
          </rPr>
          <t>Usuario:</t>
        </r>
        <r>
          <rPr>
            <sz val="8"/>
            <color indexed="81"/>
            <rFont val="Tahoma"/>
            <family val="2"/>
          </rPr>
          <t xml:space="preserve">
DEPOSITADO EN ITC EL 09 DE SEPTIEMBRE</t>
        </r>
      </text>
    </comment>
    <comment ref="I17" authorId="1">
      <text>
        <r>
          <rPr>
            <b/>
            <sz val="8"/>
            <color indexed="81"/>
            <rFont val="Tahoma"/>
            <family val="2"/>
          </rPr>
          <t>Usuario:</t>
        </r>
        <r>
          <rPr>
            <sz val="8"/>
            <color indexed="81"/>
            <rFont val="Tahoma"/>
            <family val="2"/>
          </rPr>
          <t xml:space="preserve">
DEPOSITADO EN ITC EL 09 DE SEPTIEMBRE</t>
        </r>
      </text>
    </comment>
    <comment ref="K17" authorId="1">
      <text>
        <r>
          <rPr>
            <b/>
            <sz val="8"/>
            <color indexed="81"/>
            <rFont val="Tahoma"/>
            <family val="2"/>
          </rPr>
          <t>Usuario:</t>
        </r>
        <r>
          <rPr>
            <sz val="8"/>
            <color indexed="81"/>
            <rFont val="Tahoma"/>
            <family val="2"/>
          </rPr>
          <t xml:space="preserve">
DEPOSITADO EN ITC EL 21 DE OCTUBRE</t>
        </r>
      </text>
    </comment>
    <comment ref="M17" authorId="1">
      <text>
        <r>
          <rPr>
            <b/>
            <sz val="8"/>
            <color indexed="81"/>
            <rFont val="Tahoma"/>
            <family val="2"/>
          </rPr>
          <t>Usuario:</t>
        </r>
        <r>
          <rPr>
            <sz val="8"/>
            <color indexed="81"/>
            <rFont val="Tahoma"/>
            <family val="2"/>
          </rPr>
          <t xml:space="preserve">
DEPOSITADO EN ITC EL 17 DE NOVIEMBRE</t>
        </r>
      </text>
    </comment>
    <comment ref="O17" authorId="1">
      <text>
        <r>
          <rPr>
            <b/>
            <sz val="8"/>
            <color indexed="81"/>
            <rFont val="Tahoma"/>
            <family val="2"/>
          </rPr>
          <t>Usuario:</t>
        </r>
        <r>
          <rPr>
            <sz val="8"/>
            <color indexed="81"/>
            <rFont val="Tahoma"/>
            <family val="2"/>
          </rPr>
          <t xml:space="preserve">
DEPOSITADO EN ITC EL 07 DE ENERO DEL 2011</t>
        </r>
      </text>
    </comment>
    <comment ref="Q17" authorId="1">
      <text>
        <r>
          <rPr>
            <b/>
            <sz val="8"/>
            <color indexed="81"/>
            <rFont val="Tahoma"/>
            <family val="2"/>
          </rPr>
          <t>Usuario:</t>
        </r>
        <r>
          <rPr>
            <sz val="8"/>
            <color indexed="81"/>
            <rFont val="Tahoma"/>
            <family val="2"/>
          </rPr>
          <t xml:space="preserve">
DEPOSITADO EN ITC EL 11 FEBRERO</t>
        </r>
      </text>
    </comment>
    <comment ref="T17" authorId="1">
      <text>
        <r>
          <rPr>
            <b/>
            <sz val="8"/>
            <color indexed="81"/>
            <rFont val="Tahoma"/>
            <family val="2"/>
          </rPr>
          <t>DEPOSITO AL ITC 10 DE MARZO</t>
        </r>
        <r>
          <rPr>
            <sz val="8"/>
            <color indexed="81"/>
            <rFont val="Tahoma"/>
            <family val="2"/>
          </rPr>
          <t xml:space="preserve">
</t>
        </r>
      </text>
    </comment>
    <comment ref="V17" authorId="1">
      <text>
        <r>
          <rPr>
            <b/>
            <sz val="8"/>
            <color indexed="81"/>
            <rFont val="Tahoma"/>
            <family val="2"/>
          </rPr>
          <t>DEPOSITO AL ITC 07 DE ABRIL</t>
        </r>
      </text>
    </comment>
    <comment ref="X17" authorId="1">
      <text>
        <r>
          <rPr>
            <b/>
            <sz val="8"/>
            <color indexed="81"/>
            <rFont val="Tahoma"/>
            <family val="2"/>
          </rPr>
          <t>DEPOSITO AL ITC 11 DE MAYO</t>
        </r>
        <r>
          <rPr>
            <sz val="8"/>
            <color indexed="81"/>
            <rFont val="Tahoma"/>
            <family val="2"/>
          </rPr>
          <t xml:space="preserve">
</t>
        </r>
      </text>
    </comment>
    <comment ref="Z17" authorId="1">
      <text>
        <r>
          <rPr>
            <b/>
            <sz val="8"/>
            <color indexed="81"/>
            <rFont val="Tahoma"/>
            <family val="2"/>
          </rPr>
          <t>DEPOSITO AL ITC 09 DE JUNIO 2011</t>
        </r>
        <r>
          <rPr>
            <sz val="8"/>
            <color indexed="81"/>
            <rFont val="Tahoma"/>
            <family val="2"/>
          </rPr>
          <t xml:space="preserve">
</t>
        </r>
      </text>
    </comment>
    <comment ref="AB17" authorId="1">
      <text>
        <r>
          <rPr>
            <b/>
            <sz val="8"/>
            <color indexed="81"/>
            <rFont val="Tahoma"/>
            <family val="2"/>
          </rPr>
          <t>DEPOSITO AL ITC 15 DE JULIO 2011</t>
        </r>
        <r>
          <rPr>
            <sz val="8"/>
            <color indexed="81"/>
            <rFont val="Tahoma"/>
            <family val="2"/>
          </rPr>
          <t xml:space="preserve">
</t>
        </r>
      </text>
    </comment>
    <comment ref="AE17" authorId="1">
      <text>
        <r>
          <rPr>
            <b/>
            <sz val="8"/>
            <color indexed="81"/>
            <rFont val="Tahoma"/>
            <family val="2"/>
          </rPr>
          <t>DEPOSITO AL ITC EL 11 DE AGOSTO 2011</t>
        </r>
      </text>
    </comment>
    <comment ref="AG17" authorId="1">
      <text>
        <r>
          <rPr>
            <b/>
            <sz val="8"/>
            <color indexed="81"/>
            <rFont val="Tahoma"/>
            <family val="2"/>
          </rPr>
          <t>DEPOSITO AL ITC EL 19 DE SEPTIEMBRE 2011</t>
        </r>
        <r>
          <rPr>
            <sz val="8"/>
            <color indexed="81"/>
            <rFont val="Tahoma"/>
            <family val="2"/>
          </rPr>
          <t xml:space="preserve">
</t>
        </r>
      </text>
    </comment>
    <comment ref="AI17" authorId="1">
      <text>
        <r>
          <rPr>
            <b/>
            <sz val="8"/>
            <color indexed="81"/>
            <rFont val="Tahoma"/>
            <family val="2"/>
          </rPr>
          <t>DEPOSITO AL ITC 12 de octubre 2011</t>
        </r>
        <r>
          <rPr>
            <sz val="8"/>
            <color indexed="81"/>
            <rFont val="Tahoma"/>
            <family val="2"/>
          </rPr>
          <t xml:space="preserve">
</t>
        </r>
      </text>
    </comment>
    <comment ref="AK17" authorId="1">
      <text>
        <r>
          <rPr>
            <b/>
            <sz val="8"/>
            <color indexed="81"/>
            <rFont val="Tahoma"/>
            <family val="2"/>
          </rPr>
          <t>deposito al itc noviembre 2011</t>
        </r>
        <r>
          <rPr>
            <sz val="8"/>
            <color indexed="81"/>
            <rFont val="Tahoma"/>
            <family val="2"/>
          </rPr>
          <t xml:space="preserve">
</t>
        </r>
      </text>
    </comment>
    <comment ref="AM17" authorId="1">
      <text>
        <r>
          <rPr>
            <b/>
            <sz val="8"/>
            <color indexed="81"/>
            <rFont val="Tahoma"/>
            <family val="2"/>
          </rPr>
          <t>DEPOSITO AL ITC 17/01/12</t>
        </r>
        <r>
          <rPr>
            <sz val="8"/>
            <color indexed="81"/>
            <rFont val="Tahoma"/>
            <family val="2"/>
          </rPr>
          <t xml:space="preserve">
</t>
        </r>
      </text>
    </comment>
    <comment ref="AO17" authorId="1">
      <text>
        <r>
          <rPr>
            <b/>
            <sz val="8"/>
            <color indexed="81"/>
            <rFont val="Tahoma"/>
            <family val="2"/>
          </rPr>
          <t>DEPOSITO 8/02/12</t>
        </r>
        <r>
          <rPr>
            <sz val="8"/>
            <color indexed="81"/>
            <rFont val="Tahoma"/>
            <family val="2"/>
          </rPr>
          <t xml:space="preserve">
</t>
        </r>
      </text>
    </comment>
    <comment ref="G19" authorId="1">
      <text>
        <r>
          <rPr>
            <b/>
            <sz val="8"/>
            <color indexed="81"/>
            <rFont val="Tahoma"/>
            <family val="2"/>
          </rPr>
          <t>Usuario:</t>
        </r>
        <r>
          <rPr>
            <sz val="8"/>
            <color indexed="81"/>
            <rFont val="Tahoma"/>
            <family val="2"/>
          </rPr>
          <t xml:space="preserve">
DEPOSITADO EN ITC EL 24 DE SEPTIEMBRE</t>
        </r>
      </text>
    </comment>
    <comment ref="I19" authorId="1">
      <text>
        <r>
          <rPr>
            <b/>
            <sz val="8"/>
            <color indexed="81"/>
            <rFont val="Tahoma"/>
            <family val="2"/>
          </rPr>
          <t>Usuario:</t>
        </r>
        <r>
          <rPr>
            <sz val="8"/>
            <color indexed="81"/>
            <rFont val="Tahoma"/>
            <family val="2"/>
          </rPr>
          <t xml:space="preserve">
DEPOSITADO EN ITC EL 24 DE SEPTIEMBRE</t>
        </r>
      </text>
    </comment>
    <comment ref="K19" authorId="1">
      <text>
        <r>
          <rPr>
            <b/>
            <sz val="8"/>
            <color indexed="81"/>
            <rFont val="Tahoma"/>
            <family val="2"/>
          </rPr>
          <t>Usuario:</t>
        </r>
        <r>
          <rPr>
            <sz val="8"/>
            <color indexed="81"/>
            <rFont val="Tahoma"/>
            <family val="2"/>
          </rPr>
          <t xml:space="preserve">
DEPOSITADO EN ITC EL 21 DE  OCTUBRE</t>
        </r>
      </text>
    </comment>
    <comment ref="M19" authorId="1">
      <text>
        <r>
          <rPr>
            <b/>
            <sz val="8"/>
            <color indexed="81"/>
            <rFont val="Tahoma"/>
            <family val="2"/>
          </rPr>
          <t>Usuario:</t>
        </r>
        <r>
          <rPr>
            <sz val="8"/>
            <color indexed="81"/>
            <rFont val="Tahoma"/>
            <family val="2"/>
          </rPr>
          <t xml:space="preserve">
DEPOSITADO EN ITC EL 18 DE NOVIEMBRE</t>
        </r>
      </text>
    </comment>
    <comment ref="O19" authorId="1">
      <text>
        <r>
          <rPr>
            <b/>
            <sz val="8"/>
            <color indexed="81"/>
            <rFont val="Tahoma"/>
            <family val="2"/>
          </rPr>
          <t>Usuario:</t>
        </r>
        <r>
          <rPr>
            <sz val="8"/>
            <color indexed="81"/>
            <rFont val="Tahoma"/>
            <family val="2"/>
          </rPr>
          <t xml:space="preserve">
DEPOSITO AL ITC E 07 DE ENERO 2011</t>
        </r>
      </text>
    </comment>
    <comment ref="Q19" authorId="1">
      <text>
        <r>
          <rPr>
            <b/>
            <sz val="8"/>
            <color indexed="81"/>
            <rFont val="Tahoma"/>
            <family val="2"/>
          </rPr>
          <t>DEPOSITO AL ITC EL 11 DE MARZO 2011</t>
        </r>
        <r>
          <rPr>
            <sz val="8"/>
            <color indexed="81"/>
            <rFont val="Tahoma"/>
            <family val="2"/>
          </rPr>
          <t xml:space="preserve">
 </t>
        </r>
      </text>
    </comment>
    <comment ref="T19" authorId="1">
      <text>
        <r>
          <rPr>
            <b/>
            <sz val="8"/>
            <color indexed="81"/>
            <rFont val="Tahoma"/>
            <family val="2"/>
          </rPr>
          <t>DEPOSITO AL ITC EL 25 DE MARZO 2011</t>
        </r>
      </text>
    </comment>
    <comment ref="V19" authorId="1">
      <text>
        <r>
          <rPr>
            <b/>
            <sz val="8"/>
            <color indexed="81"/>
            <rFont val="Tahoma"/>
            <family val="2"/>
          </rPr>
          <t>DEPOSITO AL ITC 12 DE MAYO 2011.</t>
        </r>
        <r>
          <rPr>
            <sz val="8"/>
            <color indexed="81"/>
            <rFont val="Tahoma"/>
            <family val="2"/>
          </rPr>
          <t xml:space="preserve">
ESTA FACT. ESTA PENDIENTE XK KDO D PROPORCIONAR EL NUM DE AUTORIZACIÓN Y NO LO HA HECHO</t>
        </r>
      </text>
    </comment>
    <comment ref="X19" authorId="1">
      <text>
        <r>
          <rPr>
            <b/>
            <sz val="8"/>
            <color indexed="81"/>
            <rFont val="Tahoma"/>
            <family val="2"/>
          </rPr>
          <t>DEPOSITO AL ITC 12 DE MAYO 2011.</t>
        </r>
        <r>
          <rPr>
            <sz val="8"/>
            <color indexed="81"/>
            <rFont val="Tahoma"/>
            <family val="2"/>
          </rPr>
          <t xml:space="preserve">
</t>
        </r>
      </text>
    </comment>
    <comment ref="Z19" authorId="1">
      <text>
        <r>
          <rPr>
            <b/>
            <sz val="8"/>
            <color indexed="81"/>
            <rFont val="Tahoma"/>
            <family val="2"/>
          </rPr>
          <t>DEPOSITO AL ITC EL 20 DE JUNIO 2011</t>
        </r>
        <r>
          <rPr>
            <sz val="8"/>
            <color indexed="81"/>
            <rFont val="Tahoma"/>
            <family val="2"/>
          </rPr>
          <t xml:space="preserve">
</t>
        </r>
      </text>
    </comment>
    <comment ref="AB19" authorId="1">
      <text>
        <r>
          <rPr>
            <b/>
            <sz val="8"/>
            <color indexed="81"/>
            <rFont val="Tahoma"/>
            <family val="2"/>
          </rPr>
          <t>DEPOSITO AL ITC 02 DE AGOSTO 2011</t>
        </r>
        <r>
          <rPr>
            <sz val="8"/>
            <color indexed="81"/>
            <rFont val="Tahoma"/>
            <family val="2"/>
          </rPr>
          <t xml:space="preserve">
</t>
        </r>
      </text>
    </comment>
    <comment ref="AE19" authorId="1">
      <text>
        <r>
          <rPr>
            <b/>
            <sz val="8"/>
            <color indexed="81"/>
            <rFont val="Tahoma"/>
            <family val="2"/>
          </rPr>
          <t>DEPOSITO AL ITC EL 12 DE AGOSTO 2011</t>
        </r>
      </text>
    </comment>
    <comment ref="AG19" authorId="1">
      <text>
        <r>
          <rPr>
            <b/>
            <sz val="8"/>
            <color indexed="81"/>
            <rFont val="Tahoma"/>
            <family val="2"/>
          </rPr>
          <t>DEPOSITO AL ITC 17/11/11</t>
        </r>
        <r>
          <rPr>
            <sz val="8"/>
            <color indexed="81"/>
            <rFont val="Tahoma"/>
            <family val="2"/>
          </rPr>
          <t xml:space="preserve">
</t>
        </r>
      </text>
    </comment>
    <comment ref="AI19" authorId="1">
      <text>
        <r>
          <rPr>
            <b/>
            <sz val="8"/>
            <color indexed="81"/>
            <rFont val="Tahoma"/>
            <family val="2"/>
          </rPr>
          <t>DEPOSITO AL ITC 17/11/11</t>
        </r>
        <r>
          <rPr>
            <sz val="8"/>
            <color indexed="81"/>
            <rFont val="Tahoma"/>
            <family val="2"/>
          </rPr>
          <t xml:space="preserve">
</t>
        </r>
      </text>
    </comment>
    <comment ref="AK19" authorId="1">
      <text>
        <r>
          <rPr>
            <b/>
            <sz val="8"/>
            <color indexed="81"/>
            <rFont val="Tahoma"/>
            <family val="2"/>
          </rPr>
          <t>DEPOSITO AL ITC 06/01/12. PAGO 192.00 X RECARGOS</t>
        </r>
        <r>
          <rPr>
            <sz val="8"/>
            <color indexed="81"/>
            <rFont val="Tahoma"/>
            <family val="2"/>
          </rPr>
          <t xml:space="preserve">
</t>
        </r>
      </text>
    </comment>
    <comment ref="AM19" authorId="1">
      <text>
        <r>
          <rPr>
            <b/>
            <sz val="8"/>
            <color indexed="81"/>
            <rFont val="Tahoma"/>
            <family val="2"/>
          </rPr>
          <t>DEPOSITO AL ITC 06/01/12</t>
        </r>
        <r>
          <rPr>
            <sz val="8"/>
            <color indexed="81"/>
            <rFont val="Tahoma"/>
            <family val="2"/>
          </rPr>
          <t xml:space="preserve">
</t>
        </r>
      </text>
    </comment>
    <comment ref="AO19" authorId="1">
      <text>
        <r>
          <rPr>
            <b/>
            <sz val="8"/>
            <color indexed="81"/>
            <rFont val="Tahoma"/>
            <family val="2"/>
          </rPr>
          <t>DEPOSITO AL ITC 16/02/12</t>
        </r>
        <r>
          <rPr>
            <sz val="8"/>
            <color indexed="81"/>
            <rFont val="Tahoma"/>
            <family val="2"/>
          </rPr>
          <t xml:space="preserve">
</t>
        </r>
      </text>
    </comment>
    <comment ref="G20" authorId="1">
      <text>
        <r>
          <rPr>
            <b/>
            <sz val="8"/>
            <color indexed="81"/>
            <rFont val="Tahoma"/>
            <family val="2"/>
          </rPr>
          <t>Usuario:</t>
        </r>
        <r>
          <rPr>
            <sz val="8"/>
            <color indexed="81"/>
            <rFont val="Tahoma"/>
            <family val="2"/>
          </rPr>
          <t xml:space="preserve">
DEPOSITADO EN ITC EL 25 DE  NOVIEMBRE</t>
        </r>
      </text>
    </comment>
    <comment ref="I20" authorId="1">
      <text>
        <r>
          <rPr>
            <b/>
            <sz val="8"/>
            <color indexed="81"/>
            <rFont val="Tahoma"/>
            <family val="2"/>
          </rPr>
          <t>Usuario:</t>
        </r>
        <r>
          <rPr>
            <sz val="8"/>
            <color indexed="81"/>
            <rFont val="Tahoma"/>
            <family val="2"/>
          </rPr>
          <t xml:space="preserve">
DEPOSITADO EN ITC EL 25 DE  NOVIEMBRE</t>
        </r>
      </text>
    </comment>
    <comment ref="K20" authorId="1">
      <text>
        <r>
          <rPr>
            <b/>
            <sz val="8"/>
            <color indexed="81"/>
            <rFont val="Tahoma"/>
            <family val="2"/>
          </rPr>
          <t>Usuario:</t>
        </r>
        <r>
          <rPr>
            <sz val="8"/>
            <color indexed="81"/>
            <rFont val="Tahoma"/>
            <family val="2"/>
          </rPr>
          <t xml:space="preserve">
DEPOSITADO EN ITC EL 17 DE MARZO DE  </t>
        </r>
      </text>
    </comment>
    <comment ref="M20" authorId="1">
      <text>
        <r>
          <rPr>
            <b/>
            <sz val="8"/>
            <color indexed="81"/>
            <rFont val="Tahoma"/>
            <family val="2"/>
          </rPr>
          <t>DEPOSITO AL ITC 19 MAYO 2011</t>
        </r>
      </text>
    </comment>
    <comment ref="O20" authorId="1">
      <text>
        <r>
          <rPr>
            <b/>
            <sz val="8"/>
            <color indexed="81"/>
            <rFont val="Tahoma"/>
            <family val="2"/>
          </rPr>
          <t>DEPOSITO AL ITC 31 DE MAYO 2011</t>
        </r>
        <r>
          <rPr>
            <sz val="8"/>
            <color indexed="81"/>
            <rFont val="Tahoma"/>
            <family val="2"/>
          </rPr>
          <t xml:space="preserve">
PAGO ESTA CANTIDAD X LOS RECARGOS</t>
        </r>
      </text>
    </comment>
    <comment ref="Q20" authorId="1">
      <text>
        <r>
          <rPr>
            <b/>
            <sz val="8"/>
            <color indexed="81"/>
            <rFont val="Tahoma"/>
            <family val="2"/>
          </rPr>
          <t>DEPOSITO AL ITC EL 03 DE JUNIO 2011.
PAGO ESTA CANTIDAD X RECARGOS</t>
        </r>
      </text>
    </comment>
    <comment ref="T20" authorId="1">
      <text>
        <r>
          <rPr>
            <b/>
            <sz val="8"/>
            <color indexed="81"/>
            <rFont val="Tahoma"/>
            <family val="2"/>
          </rPr>
          <t>ENTREGO CHEQUE EL 24 DE JUNIO</t>
        </r>
        <r>
          <rPr>
            <sz val="8"/>
            <color indexed="81"/>
            <rFont val="Tahoma"/>
            <family val="2"/>
          </rPr>
          <t xml:space="preserve">
</t>
        </r>
        <r>
          <rPr>
            <b/>
            <sz val="8"/>
            <color indexed="81"/>
            <rFont val="Tahoma"/>
            <family val="2"/>
          </rPr>
          <t>PAGA ESTA CANTIDAD X RECARGOS</t>
        </r>
      </text>
    </comment>
    <comment ref="V20" authorId="1">
      <text>
        <r>
          <rPr>
            <b/>
            <sz val="8"/>
            <color indexed="81"/>
            <rFont val="Tahoma"/>
            <family val="2"/>
          </rPr>
          <t>ENTREGO CHEQUE EL 24 DE JUNIO</t>
        </r>
        <r>
          <rPr>
            <sz val="8"/>
            <color indexed="81"/>
            <rFont val="Tahoma"/>
            <family val="2"/>
          </rPr>
          <t xml:space="preserve">
</t>
        </r>
        <r>
          <rPr>
            <b/>
            <sz val="8"/>
            <color indexed="81"/>
            <rFont val="Tahoma"/>
            <family val="2"/>
          </rPr>
          <t>PAGA ESTA CANTIDAD X RECARGOS</t>
        </r>
      </text>
    </comment>
    <comment ref="X20" authorId="1">
      <text>
        <r>
          <rPr>
            <b/>
            <sz val="8"/>
            <color indexed="81"/>
            <rFont val="Tahoma"/>
            <family val="2"/>
          </rPr>
          <t>ENTREGO CHEQUE EL 24 DE JUNIO</t>
        </r>
        <r>
          <rPr>
            <sz val="8"/>
            <color indexed="81"/>
            <rFont val="Tahoma"/>
            <family val="2"/>
          </rPr>
          <t xml:space="preserve">
</t>
        </r>
      </text>
    </comment>
    <comment ref="Z20" authorId="1">
      <text>
        <r>
          <rPr>
            <b/>
            <sz val="8"/>
            <color indexed="81"/>
            <rFont val="Tahoma"/>
            <family val="2"/>
          </rPr>
          <t>ENTREGO CHEQUE EL 24 DE JUNIO</t>
        </r>
        <r>
          <rPr>
            <sz val="8"/>
            <color indexed="81"/>
            <rFont val="Tahoma"/>
            <family val="2"/>
          </rPr>
          <t xml:space="preserve">
</t>
        </r>
        <r>
          <rPr>
            <b/>
            <sz val="8"/>
            <color indexed="81"/>
            <rFont val="Tahoma"/>
            <family val="2"/>
          </rPr>
          <t>PAGA ESTA CANTIDAD DESCONTANDO LOS $985.99 X RECARGOS DL CHEQUEDE DEPOSITADO ANTES</t>
        </r>
      </text>
    </comment>
    <comment ref="AB20" authorId="1">
      <text>
        <r>
          <rPr>
            <b/>
            <sz val="8"/>
            <color indexed="81"/>
            <rFont val="Tahoma"/>
            <family val="2"/>
          </rPr>
          <t>DEPOSITO AL ITC EL 14 DE NOVIEMBRE 2011</t>
        </r>
        <r>
          <rPr>
            <sz val="8"/>
            <color indexed="81"/>
            <rFont val="Tahoma"/>
            <family val="2"/>
          </rPr>
          <t xml:space="preserve">
PAGO 480.00 DE RECARGOS</t>
        </r>
      </text>
    </comment>
    <comment ref="AE20" authorId="1">
      <text>
        <r>
          <rPr>
            <b/>
            <sz val="8"/>
            <color indexed="81"/>
            <rFont val="Tahoma"/>
            <family val="2"/>
          </rPr>
          <t>DEPOSITO AL ITC EL 14 DE NOVIEMBRE 2011. PAGO 20.00 DE RECARGOS</t>
        </r>
        <r>
          <rPr>
            <sz val="8"/>
            <color indexed="81"/>
            <rFont val="Tahoma"/>
            <family val="2"/>
          </rPr>
          <t xml:space="preserve">
</t>
        </r>
      </text>
    </comment>
    <comment ref="AG20" authorId="1">
      <text>
        <r>
          <rPr>
            <b/>
            <sz val="8"/>
            <color indexed="81"/>
            <rFont val="Tahoma"/>
            <family val="2"/>
          </rPr>
          <t>DEPOSITO AL ITC 22 DE NOVIEMBRE 2011 PAGO 460.00 DE RECARGOS</t>
        </r>
        <r>
          <rPr>
            <sz val="8"/>
            <color indexed="81"/>
            <rFont val="Tahoma"/>
            <family val="2"/>
          </rPr>
          <t xml:space="preserve">
</t>
        </r>
      </text>
    </comment>
    <comment ref="AI20" authorId="1">
      <text>
        <r>
          <rPr>
            <b/>
            <sz val="8"/>
            <color indexed="81"/>
            <rFont val="Tahoma"/>
            <family val="2"/>
          </rPr>
          <t>DEPOSITO AL ITC 22 DE NOVIEMBRE 2011</t>
        </r>
        <r>
          <rPr>
            <sz val="8"/>
            <color indexed="81"/>
            <rFont val="Tahoma"/>
            <family val="2"/>
          </rPr>
          <t xml:space="preserve">
</t>
        </r>
      </text>
    </comment>
    <comment ref="G21" authorId="1">
      <text>
        <r>
          <rPr>
            <b/>
            <sz val="8"/>
            <color indexed="81"/>
            <rFont val="Tahoma"/>
            <family val="2"/>
          </rPr>
          <t>Usuario:</t>
        </r>
        <r>
          <rPr>
            <sz val="8"/>
            <color indexed="81"/>
            <rFont val="Tahoma"/>
            <family val="2"/>
          </rPr>
          <t xml:space="preserve">
DEPOSITADO EN ITC EL 22 DE SEPTIEMBRE</t>
        </r>
      </text>
    </comment>
    <comment ref="H21" authorId="1">
      <text>
        <r>
          <rPr>
            <b/>
            <sz val="8"/>
            <color indexed="81"/>
            <rFont val="Tahoma"/>
            <family val="2"/>
          </rPr>
          <t>Usuario:</t>
        </r>
        <r>
          <rPr>
            <sz val="8"/>
            <color indexed="81"/>
            <rFont val="Tahoma"/>
            <family val="2"/>
          </rPr>
          <t xml:space="preserve">
SE CANCELA LA FACTURA 9978 Y SE REALIZA LA 10537</t>
        </r>
      </text>
    </comment>
    <comment ref="I21" authorId="1">
      <text>
        <r>
          <rPr>
            <b/>
            <sz val="8"/>
            <color indexed="81"/>
            <rFont val="Tahoma"/>
            <family val="2"/>
          </rPr>
          <t>Usuario:</t>
        </r>
        <r>
          <rPr>
            <sz val="8"/>
            <color indexed="81"/>
            <rFont val="Tahoma"/>
            <family val="2"/>
          </rPr>
          <t xml:space="preserve">
DEPOSITADO EN ITC EL 22 DE SEPTIEMBRE</t>
        </r>
      </text>
    </comment>
    <comment ref="J21" authorId="1">
      <text>
        <r>
          <rPr>
            <b/>
            <sz val="8"/>
            <color indexed="81"/>
            <rFont val="Tahoma"/>
            <family val="2"/>
          </rPr>
          <t>Usuario:</t>
        </r>
        <r>
          <rPr>
            <sz val="8"/>
            <color indexed="81"/>
            <rFont val="Tahoma"/>
            <family val="2"/>
          </rPr>
          <t xml:space="preserve">
SE CANCELA LA FACTURA 9978 Y SE REALIZA LA 10537</t>
        </r>
      </text>
    </comment>
    <comment ref="K21" authorId="1">
      <text>
        <r>
          <rPr>
            <b/>
            <sz val="8"/>
            <color indexed="81"/>
            <rFont val="Tahoma"/>
            <family val="2"/>
          </rPr>
          <t>Usuario:</t>
        </r>
        <r>
          <rPr>
            <sz val="8"/>
            <color indexed="81"/>
            <rFont val="Tahoma"/>
            <family val="2"/>
          </rPr>
          <t xml:space="preserve">
DEPOSITADO EN ITC EL 27 DE  OCTUBRE</t>
        </r>
      </text>
    </comment>
    <comment ref="M21" authorId="1">
      <text>
        <r>
          <rPr>
            <b/>
            <sz val="8"/>
            <color indexed="81"/>
            <rFont val="Tahoma"/>
            <family val="2"/>
          </rPr>
          <t>Usuario:</t>
        </r>
        <r>
          <rPr>
            <sz val="8"/>
            <color indexed="81"/>
            <rFont val="Tahoma"/>
            <family val="2"/>
          </rPr>
          <t xml:space="preserve">
DEPOSITADO EN  ITC EL 18 DE NOVIEMBRE</t>
        </r>
      </text>
    </comment>
    <comment ref="O21" authorId="1">
      <text>
        <r>
          <rPr>
            <b/>
            <sz val="8"/>
            <color indexed="81"/>
            <rFont val="Tahoma"/>
            <family val="2"/>
          </rPr>
          <t>Usuario:</t>
        </r>
        <r>
          <rPr>
            <sz val="8"/>
            <color indexed="81"/>
            <rFont val="Tahoma"/>
            <family val="2"/>
          </rPr>
          <t xml:space="preserve">
DEPOSITADO EN  ITC EL 11 DE ENERO DEL 2001
</t>
        </r>
      </text>
    </comment>
    <comment ref="Q21" authorId="1">
      <text>
        <r>
          <rPr>
            <b/>
            <sz val="8"/>
            <color indexed="81"/>
            <rFont val="Tahoma"/>
            <family val="2"/>
          </rPr>
          <t>Usuario:</t>
        </r>
        <r>
          <rPr>
            <sz val="8"/>
            <color indexed="81"/>
            <rFont val="Tahoma"/>
            <family val="2"/>
          </rPr>
          <t xml:space="preserve">
DEPOSITADO EN  ITC EL 18 DE FEBRERO DEL 2001
</t>
        </r>
      </text>
    </comment>
    <comment ref="T21" authorId="1">
      <text>
        <r>
          <rPr>
            <b/>
            <sz val="8"/>
            <color indexed="81"/>
            <rFont val="Tahoma"/>
            <family val="2"/>
          </rPr>
          <t>Usuario: DEPOSITO AL ITC EL 08 ABRIL 2011</t>
        </r>
        <r>
          <rPr>
            <sz val="8"/>
            <color indexed="81"/>
            <rFont val="Tahoma"/>
            <family val="2"/>
          </rPr>
          <t xml:space="preserve">
</t>
        </r>
      </text>
    </comment>
    <comment ref="V21" authorId="1">
      <text>
        <r>
          <rPr>
            <b/>
            <sz val="8"/>
            <color indexed="81"/>
            <rFont val="Tahoma"/>
            <family val="2"/>
          </rPr>
          <t>DEPOSITO AL ITC 20 DE MAYO 2011</t>
        </r>
        <r>
          <rPr>
            <sz val="8"/>
            <color indexed="81"/>
            <rFont val="Tahoma"/>
            <family val="2"/>
          </rPr>
          <t xml:space="preserve">
</t>
        </r>
      </text>
    </comment>
    <comment ref="X21" authorId="1">
      <text>
        <r>
          <rPr>
            <b/>
            <sz val="8"/>
            <color indexed="81"/>
            <rFont val="Tahoma"/>
            <family val="2"/>
          </rPr>
          <t>DEPOSITO AL ITC 20 DE MAYO 2011</t>
        </r>
        <r>
          <rPr>
            <sz val="8"/>
            <color indexed="81"/>
            <rFont val="Tahoma"/>
            <family val="2"/>
          </rPr>
          <t xml:space="preserve">
</t>
        </r>
      </text>
    </comment>
    <comment ref="Z21" authorId="1">
      <text>
        <r>
          <rPr>
            <b/>
            <sz val="8"/>
            <color indexed="81"/>
            <rFont val="Tahoma"/>
            <family val="2"/>
          </rPr>
          <t>DEPOSITO AL ITC 16 DE JUNIO 2011</t>
        </r>
        <r>
          <rPr>
            <sz val="8"/>
            <color indexed="81"/>
            <rFont val="Tahoma"/>
            <family val="2"/>
          </rPr>
          <t xml:space="preserve">
</t>
        </r>
      </text>
    </comment>
    <comment ref="AB21" authorId="1">
      <text>
        <r>
          <rPr>
            <b/>
            <sz val="8"/>
            <color indexed="81"/>
            <rFont val="Tahoma"/>
            <family val="2"/>
          </rPr>
          <t>TRANSFERENCIA AL ITC 11 DE AGOSTO</t>
        </r>
        <r>
          <rPr>
            <sz val="8"/>
            <color indexed="81"/>
            <rFont val="Tahoma"/>
            <family val="2"/>
          </rPr>
          <t xml:space="preserve">
</t>
        </r>
      </text>
    </comment>
    <comment ref="AE21" authorId="1">
      <text>
        <r>
          <rPr>
            <b/>
            <sz val="8"/>
            <color indexed="81"/>
            <rFont val="Tahoma"/>
            <family val="2"/>
          </rPr>
          <t>TRANSFERENCIA AL ITC 11 DE AGOSTO 2011</t>
        </r>
        <r>
          <rPr>
            <sz val="8"/>
            <color indexed="81"/>
            <rFont val="Tahoma"/>
            <family val="2"/>
          </rPr>
          <t xml:space="preserve">
</t>
        </r>
      </text>
    </comment>
    <comment ref="AG21" authorId="1">
      <text>
        <r>
          <rPr>
            <b/>
            <sz val="8"/>
            <color indexed="81"/>
            <rFont val="Tahoma"/>
            <family val="2"/>
          </rPr>
          <t>TRANSFERENCIA AL ITC 4 DE NOVIEMBRE 2011</t>
        </r>
        <r>
          <rPr>
            <sz val="8"/>
            <color indexed="81"/>
            <rFont val="Tahoma"/>
            <family val="2"/>
          </rPr>
          <t xml:space="preserve">
</t>
        </r>
      </text>
    </comment>
    <comment ref="AI21" authorId="1">
      <text>
        <r>
          <rPr>
            <b/>
            <sz val="8"/>
            <color indexed="81"/>
            <rFont val="Tahoma"/>
            <family val="2"/>
          </rPr>
          <t>TRANSFERENCIA AL ITC 4 DE NOVIEMBRE 2011</t>
        </r>
        <r>
          <rPr>
            <sz val="8"/>
            <color indexed="81"/>
            <rFont val="Tahoma"/>
            <family val="2"/>
          </rPr>
          <t xml:space="preserve">
</t>
        </r>
      </text>
    </comment>
    <comment ref="AK21" authorId="1">
      <text>
        <r>
          <rPr>
            <b/>
            <sz val="8"/>
            <color indexed="81"/>
            <rFont val="Tahoma"/>
            <family val="2"/>
          </rPr>
          <t>TRANSFERENCIA AL ITC 12/01/12</t>
        </r>
        <r>
          <rPr>
            <sz val="8"/>
            <color indexed="81"/>
            <rFont val="Tahoma"/>
            <family val="2"/>
          </rPr>
          <t xml:space="preserve">
</t>
        </r>
      </text>
    </comment>
    <comment ref="AM21" authorId="1">
      <text>
        <r>
          <rPr>
            <b/>
            <sz val="8"/>
            <color indexed="81"/>
            <rFont val="Tahoma"/>
            <family val="2"/>
          </rPr>
          <t>TRANSFERENCIA AL ITC 10/02/12</t>
        </r>
        <r>
          <rPr>
            <sz val="8"/>
            <color indexed="81"/>
            <rFont val="Tahoma"/>
            <family val="2"/>
          </rPr>
          <t xml:space="preserve">
</t>
        </r>
      </text>
    </comment>
    <comment ref="AO21" authorId="1">
      <text>
        <r>
          <rPr>
            <b/>
            <sz val="8"/>
            <color indexed="81"/>
            <rFont val="Tahoma"/>
            <family val="2"/>
          </rPr>
          <t>TRANSFERENCIA AL ITC 27/02/12</t>
        </r>
        <r>
          <rPr>
            <sz val="8"/>
            <color indexed="81"/>
            <rFont val="Tahoma"/>
            <family val="2"/>
          </rPr>
          <t xml:space="preserve">
</t>
        </r>
      </text>
    </comment>
    <comment ref="G22" authorId="1">
      <text>
        <r>
          <rPr>
            <b/>
            <sz val="8"/>
            <color indexed="81"/>
            <rFont val="Tahoma"/>
            <family val="2"/>
          </rPr>
          <t>Usuario:</t>
        </r>
        <r>
          <rPr>
            <sz val="8"/>
            <color indexed="81"/>
            <rFont val="Tahoma"/>
            <family val="2"/>
          </rPr>
          <t xml:space="preserve">
PAGO CON CUPON DE 600,  Y TRANSFERENCIA AL ICIC EL 21 DE SEPTIEMBRE</t>
        </r>
      </text>
    </comment>
    <comment ref="I22" authorId="1">
      <text>
        <r>
          <rPr>
            <b/>
            <sz val="8"/>
            <color indexed="81"/>
            <rFont val="Tahoma"/>
            <family val="2"/>
          </rPr>
          <t>Usuario:</t>
        </r>
        <r>
          <rPr>
            <sz val="8"/>
            <color indexed="81"/>
            <rFont val="Tahoma"/>
            <family val="2"/>
          </rPr>
          <t xml:space="preserve">
PAGO CON CUPON DE 600,  Y TRANSFERENCIA AL ICIC EL 21 DE SEPTIEMBRE</t>
        </r>
      </text>
    </comment>
    <comment ref="K22" authorId="1">
      <text>
        <r>
          <rPr>
            <b/>
            <sz val="8"/>
            <color indexed="81"/>
            <rFont val="Tahoma"/>
            <family val="2"/>
          </rPr>
          <t>Usuario:</t>
        </r>
        <r>
          <rPr>
            <sz val="8"/>
            <color indexed="81"/>
            <rFont val="Tahoma"/>
            <family val="2"/>
          </rPr>
          <t xml:space="preserve">
TRANSFERENCIA AL ITC EL 21 DE OCTUBRE</t>
        </r>
      </text>
    </comment>
    <comment ref="M22" authorId="1">
      <text>
        <r>
          <rPr>
            <b/>
            <sz val="8"/>
            <color indexed="81"/>
            <rFont val="Tahoma"/>
            <family val="2"/>
          </rPr>
          <t>Usuario:</t>
        </r>
        <r>
          <rPr>
            <sz val="8"/>
            <color indexed="81"/>
            <rFont val="Tahoma"/>
            <family val="2"/>
          </rPr>
          <t xml:space="preserve">
TRANSFERENCIA AL ITC EL 22 DE NOVIEBRE</t>
        </r>
      </text>
    </comment>
    <comment ref="O22" authorId="1">
      <text>
        <r>
          <rPr>
            <b/>
            <sz val="8"/>
            <color indexed="81"/>
            <rFont val="Tahoma"/>
            <family val="2"/>
          </rPr>
          <t>Usuario:</t>
        </r>
        <r>
          <rPr>
            <sz val="8"/>
            <color indexed="81"/>
            <rFont val="Tahoma"/>
            <family val="2"/>
          </rPr>
          <t xml:space="preserve">
TRANSFERENCIA AL ITC EL 05 DE ENERO DEL 2011</t>
        </r>
      </text>
    </comment>
    <comment ref="Q22" authorId="1">
      <text>
        <r>
          <rPr>
            <b/>
            <sz val="8"/>
            <color indexed="81"/>
            <rFont val="Tahoma"/>
            <family val="2"/>
          </rPr>
          <t>Usuario:</t>
        </r>
        <r>
          <rPr>
            <sz val="8"/>
            <color indexed="81"/>
            <rFont val="Tahoma"/>
            <family val="2"/>
          </rPr>
          <t xml:space="preserve">
TRANSFERENCIA AL ITC EL 08 FEBRERO DEL 2011</t>
        </r>
      </text>
    </comment>
    <comment ref="T22" authorId="1">
      <text>
        <r>
          <rPr>
            <b/>
            <sz val="8"/>
            <color indexed="81"/>
            <rFont val="Tahoma"/>
            <family val="2"/>
          </rPr>
          <t>Usuario:</t>
        </r>
        <r>
          <rPr>
            <sz val="8"/>
            <color indexed="81"/>
            <rFont val="Tahoma"/>
            <family val="2"/>
          </rPr>
          <t xml:space="preserve">
TRANSFERENCIA AL ITC EL  14 MARZO 
DEL 2011</t>
        </r>
      </text>
    </comment>
    <comment ref="V22" authorId="1">
      <text>
        <r>
          <rPr>
            <b/>
            <sz val="8"/>
            <color indexed="81"/>
            <rFont val="Tahoma"/>
            <family val="2"/>
          </rPr>
          <t>Usuario: TRANSFERENCIA AL ITC 1 ABRIL 2011</t>
        </r>
        <r>
          <rPr>
            <sz val="8"/>
            <color indexed="81"/>
            <rFont val="Tahoma"/>
            <family val="2"/>
          </rPr>
          <t xml:space="preserve">
</t>
        </r>
      </text>
    </comment>
    <comment ref="X22" authorId="1">
      <text>
        <r>
          <rPr>
            <b/>
            <sz val="8"/>
            <color indexed="81"/>
            <rFont val="Tahoma"/>
            <family val="2"/>
          </rPr>
          <t>TRANSFERENCIA AL ITC 16 DE MAYO</t>
        </r>
        <r>
          <rPr>
            <sz val="8"/>
            <color indexed="81"/>
            <rFont val="Tahoma"/>
            <family val="2"/>
          </rPr>
          <t xml:space="preserve">
</t>
        </r>
      </text>
    </comment>
    <comment ref="Z22" authorId="1">
      <text>
        <r>
          <rPr>
            <b/>
            <sz val="8"/>
            <color indexed="81"/>
            <rFont val="Tahoma"/>
            <family val="2"/>
          </rPr>
          <t>TRANSFERENCIA AL ITC 20 DE JUNIO 2011</t>
        </r>
        <r>
          <rPr>
            <sz val="8"/>
            <color indexed="81"/>
            <rFont val="Tahoma"/>
            <family val="2"/>
          </rPr>
          <t xml:space="preserve">
</t>
        </r>
      </text>
    </comment>
    <comment ref="AB22" authorId="1">
      <text>
        <r>
          <rPr>
            <b/>
            <sz val="8"/>
            <color indexed="81"/>
            <rFont val="Tahoma"/>
            <family val="2"/>
          </rPr>
          <t>TRANSFERENCIA AL ITC 18 JULIO 2011</t>
        </r>
        <r>
          <rPr>
            <sz val="8"/>
            <color indexed="81"/>
            <rFont val="Tahoma"/>
            <family val="2"/>
          </rPr>
          <t xml:space="preserve">
</t>
        </r>
      </text>
    </comment>
    <comment ref="AE22" authorId="1">
      <text>
        <r>
          <rPr>
            <b/>
            <sz val="8"/>
            <color indexed="81"/>
            <rFont val="Tahoma"/>
            <family val="2"/>
          </rPr>
          <t>TRANSFERENCIA AL ITC 23 AGOSTO 11</t>
        </r>
        <r>
          <rPr>
            <sz val="8"/>
            <color indexed="81"/>
            <rFont val="Tahoma"/>
            <family val="2"/>
          </rPr>
          <t xml:space="preserve">
</t>
        </r>
      </text>
    </comment>
    <comment ref="AG22" authorId="1">
      <text>
        <r>
          <rPr>
            <b/>
            <sz val="8"/>
            <color indexed="81"/>
            <rFont val="Tahoma"/>
            <family val="2"/>
          </rPr>
          <t>TRANSFERENCIA AL ITC 26 DE SEPTIEMBRE</t>
        </r>
        <r>
          <rPr>
            <sz val="8"/>
            <color indexed="81"/>
            <rFont val="Tahoma"/>
            <family val="2"/>
          </rPr>
          <t xml:space="preserve">
</t>
        </r>
      </text>
    </comment>
    <comment ref="AI22" authorId="1">
      <text>
        <r>
          <rPr>
            <b/>
            <sz val="8"/>
            <color indexed="81"/>
            <rFont val="Tahoma"/>
            <family val="2"/>
          </rPr>
          <t>transferencia al itc 09 noviembre 2011 TANSFERENCIA 16 DE NOVIEMBRE X 100.00
PAGO LA DIFERENCIA CON TRANSFERENCIA 16/11/11</t>
        </r>
        <r>
          <rPr>
            <sz val="8"/>
            <color indexed="81"/>
            <rFont val="Tahoma"/>
            <family val="2"/>
          </rPr>
          <t xml:space="preserve">
</t>
        </r>
      </text>
    </comment>
    <comment ref="AK22" authorId="1">
      <text>
        <r>
          <rPr>
            <b/>
            <sz val="8"/>
            <color indexed="81"/>
            <rFont val="Tahoma"/>
            <family val="2"/>
          </rPr>
          <t>TRANSFERENCIA AL ITC 07 DE DICIEMBRE 2011</t>
        </r>
        <r>
          <rPr>
            <sz val="8"/>
            <color indexed="81"/>
            <rFont val="Tahoma"/>
            <family val="2"/>
          </rPr>
          <t xml:space="preserve">
</t>
        </r>
      </text>
    </comment>
    <comment ref="AM22" authorId="1">
      <text>
        <r>
          <rPr>
            <sz val="8"/>
            <color indexed="81"/>
            <rFont val="Tahoma"/>
            <family val="2"/>
          </rPr>
          <t xml:space="preserve">transferencia al itc 20/01/12
</t>
        </r>
      </text>
    </comment>
    <comment ref="AO22" authorId="1">
      <text>
        <r>
          <rPr>
            <b/>
            <sz val="8"/>
            <color indexed="81"/>
            <rFont val="Tahoma"/>
            <family val="2"/>
          </rPr>
          <t>TRANSFERENCIA AL ITC 22/02/12</t>
        </r>
      </text>
    </comment>
    <comment ref="O24" authorId="1">
      <text>
        <r>
          <rPr>
            <b/>
            <sz val="8"/>
            <color indexed="81"/>
            <rFont val="Tahoma"/>
            <family val="2"/>
          </rPr>
          <t>Usuario:</t>
        </r>
        <r>
          <rPr>
            <sz val="8"/>
            <color indexed="81"/>
            <rFont val="Tahoma"/>
            <family val="2"/>
          </rPr>
          <t xml:space="preserve">
DEPOSITADO EN ITC EL 20 DE ENERO DEL 11</t>
        </r>
      </text>
    </comment>
    <comment ref="AB25" authorId="1">
      <text>
        <r>
          <rPr>
            <b/>
            <sz val="8"/>
            <color indexed="81"/>
            <rFont val="Tahoma"/>
            <family val="2"/>
          </rPr>
          <t>PAGO CON TARJETA EL 13 DE JULIO 2011</t>
        </r>
        <r>
          <rPr>
            <sz val="8"/>
            <color indexed="81"/>
            <rFont val="Tahoma"/>
            <family val="2"/>
          </rPr>
          <t xml:space="preserve">
</t>
        </r>
        <r>
          <rPr>
            <b/>
            <sz val="8"/>
            <color indexed="81"/>
            <rFont val="Tahoma"/>
            <family val="2"/>
          </rPr>
          <t>SOLO VA A TOMAR ESTA MATERIA</t>
        </r>
      </text>
    </comment>
    <comment ref="AE26" authorId="1">
      <text>
        <r>
          <rPr>
            <b/>
            <sz val="8"/>
            <color indexed="81"/>
            <rFont val="Tahoma"/>
            <family val="2"/>
          </rPr>
          <t>PAGO EN EFECTIVO EL 26/08 VA A TOMAR ESTA MATERIA.</t>
        </r>
      </text>
    </comment>
  </commentList>
</comments>
</file>

<file path=xl/comments11.xml><?xml version="1.0" encoding="utf-8"?>
<comments xmlns="http://schemas.openxmlformats.org/spreadsheetml/2006/main">
  <authors>
    <author>GteAdmin</author>
  </authors>
  <commentList>
    <comment ref="B4" authorId="0">
      <text>
        <r>
          <rPr>
            <b/>
            <sz val="9"/>
            <color indexed="81"/>
            <rFont val="Tahoma"/>
            <family val="2"/>
          </rPr>
          <t>GteAdmin:</t>
        </r>
        <r>
          <rPr>
            <sz val="9"/>
            <color indexed="81"/>
            <rFont val="Tahoma"/>
            <family val="2"/>
          </rPr>
          <t xml:space="preserve">
RENTA DE SERBV. DE MAQ. DE SALAMANCA
</t>
        </r>
      </text>
    </comment>
    <comment ref="B9" authorId="0">
      <text>
        <r>
          <rPr>
            <b/>
            <sz val="9"/>
            <color indexed="81"/>
            <rFont val="Tahoma"/>
            <family val="2"/>
          </rPr>
          <t>GteAdmin:</t>
        </r>
        <r>
          <rPr>
            <sz val="9"/>
            <color indexed="81"/>
            <rFont val="Tahoma"/>
            <family val="2"/>
          </rPr>
          <t xml:space="preserve">
RENTA Y SERVICIOS DE MAQ. DE SALAMNACA
</t>
        </r>
      </text>
    </comment>
  </commentList>
</comments>
</file>

<file path=xl/comments12.xml><?xml version="1.0" encoding="utf-8"?>
<comments xmlns="http://schemas.openxmlformats.org/spreadsheetml/2006/main">
  <authors>
    <author>Usuario</author>
  </authors>
  <commentList>
    <comment ref="A9" authorId="0">
      <text>
        <r>
          <rPr>
            <b/>
            <sz val="8"/>
            <color indexed="81"/>
            <rFont val="Tahoma"/>
            <family val="2"/>
          </rPr>
          <t>SE INTEGRA EN LA 2DA MATERIA</t>
        </r>
        <r>
          <rPr>
            <sz val="8"/>
            <color indexed="81"/>
            <rFont val="Tahoma"/>
            <family val="2"/>
          </rPr>
          <t xml:space="preserve">
</t>
        </r>
      </text>
    </comment>
  </commentList>
</comments>
</file>

<file path=xl/sharedStrings.xml><?xml version="1.0" encoding="utf-8"?>
<sst xmlns="http://schemas.openxmlformats.org/spreadsheetml/2006/main" count="8595" uniqueCount="3045">
  <si>
    <t>STATUS</t>
  </si>
  <si>
    <t>Datos de Facturación.</t>
  </si>
  <si>
    <t>COREEO</t>
  </si>
  <si>
    <t>ABBADIE GONZALEZ ADOLFO</t>
  </si>
  <si>
    <t>SOCIO</t>
  </si>
  <si>
    <t>A&amp;RE, ARQUITECTURA Y RESTAURACION S.A DE C.V.
RFC. AAR110111R12, administrativo@a-re.com.mx</t>
  </si>
  <si>
    <t>fofo.abbadie@gmail.com</t>
  </si>
  <si>
    <t>ALDANA ESTRADA JORGE</t>
  </si>
  <si>
    <t>GRUPO ESPACIO Y DISEÑO S.A. DE C.V.
GED020228LU3, aldestra23@hotmail.com</t>
  </si>
  <si>
    <t>aldestra23@hotmail.com</t>
  </si>
  <si>
    <t>ALVAREZ HERNANDEZ LAURA KARINA</t>
  </si>
  <si>
    <t>LAURA KARINA ALVAREZ HERNANDEZ.
AAHL7910272N1, lauriss772008@hotmail.com</t>
  </si>
  <si>
    <t>lauriss772008@hotmail.com</t>
  </si>
  <si>
    <t>ARAUJO VALDEZ JUAN PABLO</t>
  </si>
  <si>
    <t>GUERRERO SOTO OLIVER  GABRIEL ARQ.
GUSO760106LHA, arqjparaujo@hotmail.com</t>
  </si>
  <si>
    <t>arqjparaujo@hotmail.com</t>
  </si>
  <si>
    <t>FERNANDEZ AYALA HECTOR</t>
  </si>
  <si>
    <t>HECTOR FERNANDEZ AYALA.
FEAH800219JG1, h_fernandez01@hotmail.com</t>
  </si>
  <si>
    <t>h_fernandez01@hotmail.com</t>
  </si>
  <si>
    <t>FLORES RIVERA GERARDO</t>
  </si>
  <si>
    <t>CONSTRUCTORA COCYPTO, S.A. DE C.V.
CCO091019-987, constructora_cocypto@yahoo.com.mx</t>
  </si>
  <si>
    <t>flo_gera@hotmail.com</t>
  </si>
  <si>
    <t>GARCIA AYALA EFREN</t>
  </si>
  <si>
    <t>INGENIERIA Y ARQUITECTURA INTEGRADAS S.A. DE C.V.
IAI090212U51, inge_arqui_integradas@hotmail.com</t>
  </si>
  <si>
    <t>feni.garcia@hotmail.com</t>
  </si>
  <si>
    <t>GARCIA CAMACHO LUIS ALFONSO</t>
  </si>
  <si>
    <t>ANDEXCON S.A. DE C.V. 
AND930324UM6, zagalvan@hotmail.com</t>
  </si>
  <si>
    <t>luisgca01@yahoo.es</t>
  </si>
  <si>
    <t>GONZALEZ CABRERA KARINA</t>
  </si>
  <si>
    <t>CONSTRUCTORA Y PAVIMENTADORA VISE S.A. DE C.V.
CPV810615PP5, vise@vise.com.mx</t>
  </si>
  <si>
    <t>kgonzalez@vise.com.mx</t>
  </si>
  <si>
    <t>GOMEZ REYES GERARDO JAVIER</t>
  </si>
  <si>
    <t>ING. VIRGILIO GONZALEZ REYNOSO.
GORV721002UY4, virgiliogr@gomosaconstructora.com</t>
  </si>
  <si>
    <t>xpazio_84@hotmail.com</t>
  </si>
  <si>
    <t>GOMEZ RODRIGUEZ OSWALD IVAAN</t>
  </si>
  <si>
    <t>CONSTRUCTORA Y ARRENDADORA ARANDA Y GUTIERREZ S.A. DE C.V. 
CAA050511S27, constructoraargu@hotmail.com</t>
  </si>
  <si>
    <t>ingoswald@hotmail.com</t>
  </si>
  <si>
    <t>GUTIERREZ SALDAÑA MARTIN</t>
  </si>
  <si>
    <t>CONSTRUCTORA CHALOP S.A. DE C.V.
CCA9703115F1, chalop@prodigy.net.mx</t>
  </si>
  <si>
    <t>tingu84@hotmail.com</t>
  </si>
  <si>
    <t>MARTINEZ BANDERAS JORGE DANTE</t>
  </si>
  <si>
    <t>jorge23_22@hotmail.com</t>
  </si>
  <si>
    <t>ORTIZ ZUMAYA EDGAR ALEJANDRO</t>
  </si>
  <si>
    <t>CLAUDIA MAGDALENA VILLALPANDO GONZALEZ
VIGC740114FQ6, ark_ortizzumaya@hotmail.com</t>
  </si>
  <si>
    <t>ark_ortizumaya@hotmail.com</t>
  </si>
  <si>
    <t>RAYAS URBINA ABRAHAM</t>
  </si>
  <si>
    <t>BECA</t>
  </si>
  <si>
    <t>REYNA MENDOZA J. JESUS</t>
  </si>
  <si>
    <t>jesus.reynam@hotmail.com</t>
  </si>
  <si>
    <t>SANCHEZ HERNANDEZ JOSE MANUEL</t>
  </si>
  <si>
    <t>JORGE LUIS CASTRO GARCIA.
CAGJ750309N1A, joluca_755@yahoo.com.mx</t>
  </si>
  <si>
    <t>mane850514@hotmail.com</t>
  </si>
  <si>
    <t>SOLIS SOLIS JUAN CARLOS</t>
  </si>
  <si>
    <t>JUAN CARLOS SOLIS SOLIS.
SOSJ660702G78, juancss@prodigy.net.mx</t>
  </si>
  <si>
    <t>juancss@prodigy.net.mx</t>
  </si>
  <si>
    <t>VAZQUEZ BUENROSTRO ARTURO</t>
  </si>
  <si>
    <t>ARTURO VAZQUEZ BUENROSTRO
VABA6308281H6, arturovb1@me.com</t>
  </si>
  <si>
    <t>arturovb1@me.com</t>
  </si>
  <si>
    <t>YEBRA MARTINEZ SALVADOR</t>
  </si>
  <si>
    <t>SISTEMAS DE INGENIERIA Y PROCESOS S.A. DE C.V.
SIP970207972, siprosa@prodigy.net.mx</t>
  </si>
  <si>
    <t>salvador.yebra@siprosa.mx</t>
  </si>
  <si>
    <t xml:space="preserve">ALVAREZ GUERRERO JOSE EDWIN </t>
  </si>
  <si>
    <t>edw_mx@hotmail.com</t>
  </si>
  <si>
    <t>CRUCES MARAVILLAS MARGARITA ROSA</t>
  </si>
  <si>
    <t>CONSTRUCTORA NOARDIQ S.A. DE C.V.
CNO021202MH5, noardiq@hotmail.com</t>
  </si>
  <si>
    <t>arqmago@hotmail.com</t>
  </si>
  <si>
    <t>MARTINEZ AGUIRRE ADRIANA</t>
  </si>
  <si>
    <t>beatz_monroy@hotmail.com</t>
  </si>
  <si>
    <t>MONROY GARCIA BEATRIZ</t>
  </si>
  <si>
    <t>MALLAS GUANAJUATO PROYECTOS CONSTRUCCION S.A. DE C.V.
MGP070108Q59, mallasguanajuato@hotmail.com</t>
  </si>
  <si>
    <t>adriana.martinez@cmicgto.com.mx</t>
  </si>
  <si>
    <t>MURRIETA GONZALEZ PEDRO</t>
  </si>
  <si>
    <t>p_murrieta@hotmail.com</t>
  </si>
  <si>
    <t>NAVA SANCHEZ JOSE ARTURO</t>
  </si>
  <si>
    <t>JOSE ARTURO NAVA SANCHEZ.
NASA540926PK1, arturonavas1@live.com.mx</t>
  </si>
  <si>
    <t>arturonavas1@live.com.mx</t>
  </si>
  <si>
    <t>RANGEL LAJOVICH JUAN FRANCISCO</t>
  </si>
  <si>
    <t>BECA 50%
$1,920.-</t>
  </si>
  <si>
    <t>arqlajovich@hotmail.com</t>
  </si>
  <si>
    <t>RAMIREZ MARTINEZ LEON FELIPE</t>
  </si>
  <si>
    <t>CASAS YES S.S DE C.V.  
CYE990421ISA, casasyes@casasyes.com</t>
  </si>
  <si>
    <t>leonrm@casasyes.com</t>
  </si>
  <si>
    <t>SANCHEZ GARCIA JOSE JORGE</t>
  </si>
  <si>
    <t>NO SOCIO</t>
  </si>
  <si>
    <t>george_architec@hotmail.com</t>
  </si>
  <si>
    <t>REYNA SALINAS CLAUDIA</t>
  </si>
  <si>
    <t>DESARROLLADORA INDEPENDENCIA S.A DE C.V.
DIN030708EU9</t>
  </si>
  <si>
    <t>claudia_arq@hotmail.com</t>
  </si>
  <si>
    <t>TORRES HERNANDEZ RODRIGO</t>
  </si>
  <si>
    <t>GRUPO BENDIT S.C.
gbe090530hh8, rtorres@grupobendit.com</t>
  </si>
  <si>
    <t>rtorres@grupobendit.com</t>
  </si>
  <si>
    <t>VAZQUEZ RAMIREZ DIEGO</t>
  </si>
  <si>
    <t>SUPERVISION Y EDIFICACIONES S.A. DE C.V.
SED960301TR9, gruposedsa@yahoo.com.mx</t>
  </si>
  <si>
    <t>diegovr.sedsa@yahoo.com.mx</t>
  </si>
  <si>
    <t>INSCRIPCIÓN</t>
  </si>
  <si>
    <t>F-2213</t>
  </si>
  <si>
    <t>F-2208</t>
  </si>
  <si>
    <t>F-2400</t>
  </si>
  <si>
    <t>F-2204</t>
  </si>
  <si>
    <t>F-2209</t>
  </si>
  <si>
    <t>F-2381</t>
  </si>
  <si>
    <t>F-2217</t>
  </si>
  <si>
    <t>F-2214</t>
  </si>
  <si>
    <t>F-2215</t>
  </si>
  <si>
    <t>F-2216</t>
  </si>
  <si>
    <t>F-2211</t>
  </si>
  <si>
    <t>F-2212</t>
  </si>
  <si>
    <t>F-2218</t>
  </si>
  <si>
    <t>F-2330</t>
  </si>
  <si>
    <t>F-2332</t>
  </si>
  <si>
    <t>F-2331</t>
  </si>
  <si>
    <t>FACTURA</t>
  </si>
  <si>
    <t>F-2392</t>
  </si>
  <si>
    <t>F-2382</t>
  </si>
  <si>
    <t>F-2343</t>
  </si>
  <si>
    <t>F-2399</t>
  </si>
  <si>
    <t>F-2401,F-2402</t>
  </si>
  <si>
    <t>F-2219</t>
  </si>
  <si>
    <t>F-2180</t>
  </si>
  <si>
    <t>F-2181</t>
  </si>
  <si>
    <t>F-2183</t>
  </si>
  <si>
    <t>F-2388</t>
  </si>
  <si>
    <t>F-2333</t>
  </si>
  <si>
    <t>F-2342</t>
  </si>
  <si>
    <t>F-2334</t>
  </si>
  <si>
    <t>F-2386</t>
  </si>
  <si>
    <t>F-2387</t>
  </si>
  <si>
    <t>F-2440</t>
  </si>
  <si>
    <t>F-2441</t>
  </si>
  <si>
    <t>COLEGIADO</t>
  </si>
  <si>
    <t>F-2444</t>
  </si>
  <si>
    <t>F-2442</t>
  </si>
  <si>
    <t>F-2439</t>
  </si>
  <si>
    <t>F-2443</t>
  </si>
  <si>
    <t>F-2456</t>
  </si>
  <si>
    <t>F-2455</t>
  </si>
  <si>
    <t>F-2452</t>
  </si>
  <si>
    <t>F-2454</t>
  </si>
  <si>
    <t>F-2453</t>
  </si>
  <si>
    <t>F-2479</t>
  </si>
  <si>
    <t>f-2541</t>
  </si>
  <si>
    <t>F-2551</t>
  </si>
  <si>
    <t>F-2542</t>
  </si>
  <si>
    <t>F-2543</t>
  </si>
  <si>
    <t>F-2553</t>
  </si>
  <si>
    <t>F-2552</t>
  </si>
  <si>
    <t>F-2586</t>
  </si>
  <si>
    <t>F-2583</t>
  </si>
  <si>
    <t>F-2485</t>
  </si>
  <si>
    <t>X FACT.</t>
  </si>
  <si>
    <t>1ER MENSUALIDAD</t>
  </si>
  <si>
    <t>2DA MENSUALIDAD</t>
  </si>
  <si>
    <t>F-2642</t>
  </si>
  <si>
    <t>F-2641</t>
  </si>
  <si>
    <t>SEPTIEMBRE</t>
  </si>
  <si>
    <t>OCTUBRE</t>
  </si>
  <si>
    <t>NOVIEMBRE</t>
  </si>
  <si>
    <t>DEPOSITOS</t>
  </si>
  <si>
    <t>PAGOS ITC</t>
  </si>
  <si>
    <t>UTILIDAD GENERADA</t>
  </si>
  <si>
    <t>DEPOSITO</t>
  </si>
  <si>
    <t>MGP 2</t>
  </si>
  <si>
    <t>MAC 8</t>
  </si>
  <si>
    <t>ALUMNOS</t>
  </si>
  <si>
    <t>F-2584</t>
  </si>
  <si>
    <t>F-2179</t>
  </si>
  <si>
    <t>1ER OCT. MENSUALIDAD</t>
  </si>
  <si>
    <t>2DA.  NOV. MENSUALIDAD</t>
  </si>
  <si>
    <t>F-2678</t>
  </si>
  <si>
    <t>F-2683</t>
  </si>
  <si>
    <t>F-2682</t>
  </si>
  <si>
    <t>F-2681</t>
  </si>
  <si>
    <t>F-2680</t>
  </si>
  <si>
    <t>F-2679</t>
  </si>
  <si>
    <t>F-2677</t>
  </si>
  <si>
    <t>F-2694</t>
  </si>
  <si>
    <t>F-2695</t>
  </si>
  <si>
    <t>CABALLERO DOMINGUES MARTHA</t>
  </si>
  <si>
    <t>F-2692</t>
  </si>
  <si>
    <t>F-2699</t>
  </si>
  <si>
    <t>F-2723</t>
  </si>
  <si>
    <t>F-2720</t>
  </si>
  <si>
    <t>F-2719</t>
  </si>
  <si>
    <t>X FACT-</t>
  </si>
  <si>
    <t>F-2799</t>
  </si>
  <si>
    <t>F-2798</t>
  </si>
  <si>
    <t>F-2797</t>
  </si>
  <si>
    <t>F-2796</t>
  </si>
  <si>
    <t>F-2795</t>
  </si>
  <si>
    <t>F-2804</t>
  </si>
  <si>
    <t>F-2897</t>
  </si>
  <si>
    <t>F-2899</t>
  </si>
  <si>
    <t>F-2947</t>
  </si>
  <si>
    <t>F-2953</t>
  </si>
  <si>
    <t>F-2975</t>
  </si>
  <si>
    <t>F-3083,F-3084</t>
  </si>
  <si>
    <t>F-2721,F-2722</t>
  </si>
  <si>
    <t>F-3082</t>
  </si>
  <si>
    <t>3ER. MENSUALIDAD</t>
  </si>
  <si>
    <t>DICIEMBRE</t>
  </si>
  <si>
    <t>F-3100</t>
  </si>
  <si>
    <t>F-3098</t>
  </si>
  <si>
    <t>F-3101</t>
  </si>
  <si>
    <t>F-3102</t>
  </si>
  <si>
    <t>F-3117</t>
  </si>
  <si>
    <t>F-3118</t>
  </si>
  <si>
    <t>F-3201</t>
  </si>
  <si>
    <t>F-3200</t>
  </si>
  <si>
    <t>F-3199</t>
  </si>
  <si>
    <t>F-3206</t>
  </si>
  <si>
    <t>4TA. MATERIA</t>
  </si>
  <si>
    <t>DEPENDENCIA</t>
  </si>
  <si>
    <t>M105</t>
  </si>
  <si>
    <t>M102</t>
  </si>
  <si>
    <t>M104</t>
  </si>
  <si>
    <t>M101</t>
  </si>
  <si>
    <t>M103</t>
  </si>
  <si>
    <t>OK</t>
  </si>
  <si>
    <t xml:space="preserve">Maestría en Administración 
de la Construcción.
7ma. Generación.
Sede León.
Grupo </t>
  </si>
  <si>
    <t>Contabilidad y Finanzas.</t>
  </si>
  <si>
    <t>Legislación y Reglamentación en la Industria de la Construcción</t>
  </si>
  <si>
    <t>Análisis de Costos.</t>
  </si>
  <si>
    <t>Métodos de Investigación.</t>
  </si>
  <si>
    <t>Planeación, Porgramación y Control de Obra.</t>
  </si>
  <si>
    <t>NO.</t>
  </si>
  <si>
    <t>NOMBRE</t>
  </si>
  <si>
    <t>ESTATUS</t>
  </si>
  <si>
    <t>2 (18-21octubre)</t>
  </si>
  <si>
    <t>3 (15-19 nov)</t>
  </si>
  <si>
    <t>CORREOS</t>
  </si>
  <si>
    <t>NO. SOCIO</t>
  </si>
  <si>
    <t>PAGO</t>
  </si>
  <si>
    <t>concepto04@yahoo.com.mx</t>
  </si>
  <si>
    <t>Aguiñaga Aranda Fernando César, Lic.</t>
  </si>
  <si>
    <t>f-413</t>
  </si>
  <si>
    <t>f-414</t>
  </si>
  <si>
    <t>Barrera Chico Federico, Ing.</t>
  </si>
  <si>
    <t>10079</t>
  </si>
  <si>
    <t>Bravo Flores Hugo, Ing.</t>
  </si>
  <si>
    <t>*</t>
  </si>
  <si>
    <t>F-80</t>
  </si>
  <si>
    <t>Cano Solano Juan Carlos, Arq.</t>
  </si>
  <si>
    <t>BAJA</t>
  </si>
  <si>
    <t>jccastro16@hotmail.com</t>
  </si>
  <si>
    <t>Castro García Carlos.</t>
  </si>
  <si>
    <t>urbaniza1@prodigy.net.mx</t>
  </si>
  <si>
    <t>Falcón Ávila Manuel, Arq.</t>
  </si>
  <si>
    <t>Gasca Padilla Martín</t>
  </si>
  <si>
    <t>F-81</t>
  </si>
  <si>
    <t>F-982</t>
  </si>
  <si>
    <t>F-1036</t>
  </si>
  <si>
    <t>Gregg  Mendoza Enrique Raúl, Arq.</t>
  </si>
  <si>
    <t>Hernández Ramírez Emmanuel, Arq.</t>
  </si>
  <si>
    <t>López López Jaime, Ing.</t>
  </si>
  <si>
    <t>Madrid Martínez Néstor Alejandro, Arq.</t>
  </si>
  <si>
    <t>Millán Nieves Marylú, Ing.</t>
  </si>
  <si>
    <t>Pasillas Ramírez Carmen Angélica, Arq.</t>
  </si>
  <si>
    <t>CMIC</t>
  </si>
  <si>
    <t>BECARIA</t>
  </si>
  <si>
    <t>N/A</t>
  </si>
  <si>
    <t>Reynos Reynoso Antonio.</t>
  </si>
  <si>
    <t>F-637</t>
  </si>
  <si>
    <t>GURAM</t>
  </si>
  <si>
    <t>Sánchez Pérez Alejandro.</t>
  </si>
  <si>
    <t>F-417</t>
  </si>
  <si>
    <t>F-938</t>
  </si>
  <si>
    <t>F-1037</t>
  </si>
  <si>
    <t>F-1077</t>
  </si>
  <si>
    <t>Soto Urquieta María Fátima del Carmen, Arq.</t>
  </si>
  <si>
    <t>Vázquez Ávila Eduardo Ing.</t>
  </si>
  <si>
    <t>OSVALDO SUASTE PUERTO</t>
  </si>
  <si>
    <t>RIGOBERTO CANO ROSAS</t>
  </si>
  <si>
    <t>TOTAL DE PRIMER SEMESTRE</t>
  </si>
  <si>
    <t>2DO. SEMESTRE</t>
  </si>
  <si>
    <t>VILLALOBOS PEREZ SAUL</t>
  </si>
  <si>
    <t>1ER MATERIA</t>
  </si>
  <si>
    <t>2DA. MATERIA</t>
  </si>
  <si>
    <t>3ER. MATERIA</t>
  </si>
  <si>
    <t>5TA. MATERIA</t>
  </si>
  <si>
    <t>ADMINISTRACION DE EMPRESAS</t>
  </si>
  <si>
    <t>ADMINISTRACION DE FINANZAS</t>
  </si>
  <si>
    <t>ECONOMIA ADMINISTRATIVA</t>
  </si>
  <si>
    <t>ADMINISTRACION DE RH</t>
  </si>
  <si>
    <t>INGLES</t>
  </si>
  <si>
    <t>F-1115</t>
  </si>
  <si>
    <t>F-1633</t>
  </si>
  <si>
    <t>F-1665</t>
  </si>
  <si>
    <t>F-431</t>
  </si>
  <si>
    <t>F-821</t>
  </si>
  <si>
    <t>F-1357</t>
  </si>
  <si>
    <t>F-1358</t>
  </si>
  <si>
    <t>F-1768</t>
  </si>
  <si>
    <t>F-416</t>
  </si>
  <si>
    <t>F-828</t>
  </si>
  <si>
    <t>F-964</t>
  </si>
  <si>
    <t>F-1280</t>
  </si>
  <si>
    <t>F-1525</t>
  </si>
  <si>
    <t>F-718</t>
  </si>
  <si>
    <t>F-1203</t>
  </si>
  <si>
    <t>F-1467</t>
  </si>
  <si>
    <t>F-1034</t>
  </si>
  <si>
    <t>F-1204</t>
  </si>
  <si>
    <t>F-1537</t>
  </si>
  <si>
    <t>F-1533</t>
  </si>
  <si>
    <t>F-2644</t>
  </si>
  <si>
    <t>F-719</t>
  </si>
  <si>
    <t>F-720</t>
  </si>
  <si>
    <t>F-1444</t>
  </si>
  <si>
    <t>F-1985</t>
  </si>
  <si>
    <t>F-638</t>
  </si>
  <si>
    <t>F-873</t>
  </si>
  <si>
    <t>F-1281</t>
  </si>
  <si>
    <t>F-1536</t>
  </si>
  <si>
    <t>F-979</t>
  </si>
  <si>
    <t>F-978</t>
  </si>
  <si>
    <t>F-977</t>
  </si>
  <si>
    <t>F-1354</t>
  </si>
  <si>
    <t>F-1528</t>
  </si>
  <si>
    <t>F-877</t>
  </si>
  <si>
    <t>F-878</t>
  </si>
  <si>
    <t>F-1387</t>
  </si>
  <si>
    <t>F-1838</t>
  </si>
  <si>
    <t>F-1372</t>
  </si>
  <si>
    <t>F-1372 F-1373</t>
  </si>
  <si>
    <t>F2792</t>
  </si>
  <si>
    <t>F-642</t>
  </si>
  <si>
    <t>F-937</t>
  </si>
  <si>
    <t>F-1278</t>
  </si>
  <si>
    <t>F-1840</t>
  </si>
  <si>
    <t>F- 273</t>
  </si>
  <si>
    <t>F-645</t>
  </si>
  <si>
    <t>F-901</t>
  </si>
  <si>
    <t>F-1202</t>
  </si>
  <si>
    <t>F-1466</t>
  </si>
  <si>
    <t>F-1634</t>
  </si>
  <si>
    <t>3ER SEMESTRE</t>
  </si>
  <si>
    <t>JESUS HERNANDEZ HERNANDEZ</t>
  </si>
  <si>
    <t>F-2645</t>
  </si>
  <si>
    <t>F-1769</t>
  </si>
  <si>
    <t>F-2448</t>
  </si>
  <si>
    <t>F-2449</t>
  </si>
  <si>
    <t>F-2035</t>
  </si>
  <si>
    <t>F-2128</t>
  </si>
  <si>
    <t>F-2550</t>
  </si>
  <si>
    <t>F-2477</t>
  </si>
  <si>
    <t>F-2478</t>
  </si>
  <si>
    <t>F-1857</t>
  </si>
  <si>
    <t>F-2718</t>
  </si>
  <si>
    <t>F-3168</t>
  </si>
  <si>
    <t>F-3096</t>
  </si>
  <si>
    <t>-</t>
  </si>
  <si>
    <t>F-1770</t>
  </si>
  <si>
    <t>F-2127</t>
  </si>
  <si>
    <t>f-2403</t>
  </si>
  <si>
    <t>F-2802</t>
  </si>
  <si>
    <t>F-2403</t>
  </si>
  <si>
    <t>F-1845</t>
  </si>
  <si>
    <t>F-2311</t>
  </si>
  <si>
    <t>F-3024</t>
  </si>
  <si>
    <t>F-2974</t>
  </si>
  <si>
    <t>F-1839</t>
  </si>
  <si>
    <t>F-2801</t>
  </si>
  <si>
    <t>F-2792</t>
  </si>
  <si>
    <t>F-2895</t>
  </si>
  <si>
    <t>F-2701</t>
  </si>
  <si>
    <t>F-1842</t>
  </si>
  <si>
    <t>F-2302</t>
  </si>
  <si>
    <t>F-2717,F-2800</t>
  </si>
  <si>
    <t>F-1984</t>
  </si>
  <si>
    <t>6TA. MATERIA</t>
  </si>
  <si>
    <t>NORMAS DE CALIDAD</t>
  </si>
  <si>
    <t>ANALISIS DE DECISIONES</t>
  </si>
  <si>
    <t>NORMATIVIDAD DE LA</t>
  </si>
  <si>
    <t>ADMINISTRACIÓN DE</t>
  </si>
  <si>
    <t>MERCADOTECNÍA</t>
  </si>
  <si>
    <t>SEMINARIO DE</t>
  </si>
  <si>
    <t>DE LA CONSTRUCCIÓN</t>
  </si>
  <si>
    <t>CONSTRUCCIÓN</t>
  </si>
  <si>
    <t>PROYECTOS/EDIFICACION</t>
  </si>
  <si>
    <t>TESIS</t>
  </si>
  <si>
    <t>ENERO</t>
  </si>
  <si>
    <t>No.</t>
  </si>
  <si>
    <t>MATRÍCULA</t>
  </si>
  <si>
    <r>
      <t xml:space="preserve">Maestría en Gerencia de Proyectos.
1ra. Generación.
Sede León.
Grupo </t>
    </r>
    <r>
      <rPr>
        <sz val="11"/>
        <color indexed="9"/>
        <rFont val="Century Gothic"/>
        <family val="2"/>
      </rPr>
      <t xml:space="preserve">
</t>
    </r>
  </si>
  <si>
    <t>INSCRIPCION</t>
  </si>
  <si>
    <t>Planeación y Programación de Proyectos.</t>
  </si>
  <si>
    <t>APLICACIONES INFORMATICAS</t>
  </si>
  <si>
    <t>Marco  Normativo</t>
  </si>
  <si>
    <t>correo</t>
  </si>
  <si>
    <t>ALUMNO</t>
  </si>
  <si>
    <t>01 473 129 13 17</t>
  </si>
  <si>
    <t>struopes@gmail.com</t>
  </si>
  <si>
    <t>Acosta Jiménez Roberto, Ing.</t>
  </si>
  <si>
    <t>arq_almanzanfuentes@hotmail.com</t>
  </si>
  <si>
    <t>Almazán Fuentes Daniel, Arq.</t>
  </si>
  <si>
    <t>F423,424, 425,426</t>
  </si>
  <si>
    <t>F-687,688</t>
  </si>
  <si>
    <t>F-1080</t>
  </si>
  <si>
    <t>F-1445</t>
  </si>
  <si>
    <t>F-1698</t>
  </si>
  <si>
    <t>62*15*15750</t>
  </si>
  <si>
    <t>luis_kmilo69@hotmail.com</t>
  </si>
  <si>
    <t>Anguiano Gutiérrez Luis Camilo, Ing.</t>
  </si>
  <si>
    <t>F-420</t>
  </si>
  <si>
    <t>F-419</t>
  </si>
  <si>
    <t>F-462</t>
  </si>
  <si>
    <t>F-902</t>
  </si>
  <si>
    <t>F-1206</t>
  </si>
  <si>
    <t>F-1461</t>
  </si>
  <si>
    <t>72*14*71418</t>
  </si>
  <si>
    <t>ing.marcoscruz@gmail.com</t>
  </si>
  <si>
    <t>Cruz Sena Marcos Eduardo, Ing.</t>
  </si>
  <si>
    <t>F- 142</t>
  </si>
  <si>
    <t>F-142</t>
  </si>
  <si>
    <t>F-492</t>
  </si>
  <si>
    <t>F-1038</t>
  </si>
  <si>
    <t>F-1214</t>
  </si>
  <si>
    <t>F-1462</t>
  </si>
  <si>
    <t>c-letymon@hotmail.com</t>
  </si>
  <si>
    <t>Farriols Pérez Jaime, Ing.</t>
  </si>
  <si>
    <t>F-148</t>
  </si>
  <si>
    <t>F-776</t>
  </si>
  <si>
    <t>F-976</t>
  </si>
  <si>
    <t>F-1275</t>
  </si>
  <si>
    <t>F-1465</t>
  </si>
  <si>
    <t>Figueroa Hernández Oscar, Ing.</t>
  </si>
  <si>
    <t>concifsa@prodigy.net.mx</t>
  </si>
  <si>
    <t>Flores Saenz Juan Carlos, Arq.</t>
  </si>
  <si>
    <t>F-411</t>
  </si>
  <si>
    <t>F-747</t>
  </si>
  <si>
    <t>F-1033</t>
  </si>
  <si>
    <t>F-1356</t>
  </si>
  <si>
    <t>F-1637</t>
  </si>
  <si>
    <t>cecilia.arevalo@prodigy.net.mx</t>
  </si>
  <si>
    <t>García Arévalo Rafaela Cecilia, L.a.e.</t>
  </si>
  <si>
    <t>R-6270</t>
  </si>
  <si>
    <t>F-769</t>
  </si>
  <si>
    <t>F-1128</t>
  </si>
  <si>
    <t>F-1837</t>
  </si>
  <si>
    <t>García Domínguez Alejandra, Ing.</t>
  </si>
  <si>
    <t>Gasca Cervantes Karla Elizabeth, Ing.</t>
  </si>
  <si>
    <t>F-146</t>
  </si>
  <si>
    <t>F-770</t>
  </si>
  <si>
    <t>F-975</t>
  </si>
  <si>
    <t>F-1464</t>
  </si>
  <si>
    <t>Gómez Guzmán Raquel, C.p.</t>
  </si>
  <si>
    <t>González Guerrero Fernán Alonso, L.a.e.</t>
  </si>
  <si>
    <t>F-893</t>
  </si>
  <si>
    <t>F-1463</t>
  </si>
  <si>
    <t>ingenriqueg@gmail.com</t>
  </si>
  <si>
    <t>González Tostado Enrique Javier, Ing.</t>
  </si>
  <si>
    <t>F-409</t>
  </si>
  <si>
    <t>F-643</t>
  </si>
  <si>
    <t>F-823</t>
  </si>
  <si>
    <t>F-1215</t>
  </si>
  <si>
    <t>F-1771</t>
  </si>
  <si>
    <t>72*666149*3</t>
  </si>
  <si>
    <t>juanpedro.arq@hotmail.com</t>
  </si>
  <si>
    <t>Hernández García Juan Pedro, Arq.</t>
  </si>
  <si>
    <t>F- 135</t>
  </si>
  <si>
    <t>F-410</t>
  </si>
  <si>
    <t>F-885</t>
  </si>
  <si>
    <t>F-2097</t>
  </si>
  <si>
    <t>Jaime Hernández Juan Evaristo, Ing.</t>
  </si>
  <si>
    <t>F-826</t>
  </si>
  <si>
    <t>F-886</t>
  </si>
  <si>
    <t>62*180240*8</t>
  </si>
  <si>
    <t>slizardi@hotmail.com</t>
  </si>
  <si>
    <t>Lizardi Montes Salvador Ángel, Ing.</t>
  </si>
  <si>
    <t>F-748</t>
  </si>
  <si>
    <t>F-749</t>
  </si>
  <si>
    <t>F-939</t>
  </si>
  <si>
    <t>F-1277</t>
  </si>
  <si>
    <t>F-1578</t>
  </si>
  <si>
    <t>771 75 70</t>
  </si>
  <si>
    <t>ialopez@hotmail.com</t>
  </si>
  <si>
    <t xml:space="preserve">López González Israel Alejandro, </t>
  </si>
  <si>
    <t>F-734</t>
  </si>
  <si>
    <t>F-942</t>
  </si>
  <si>
    <t>F-1664</t>
  </si>
  <si>
    <t>713 72 42</t>
  </si>
  <si>
    <t>akalche@yahoo.com.mx</t>
  </si>
  <si>
    <t>Martínez Archundia Rogelio, Arq.</t>
  </si>
  <si>
    <t>F-145</t>
  </si>
  <si>
    <t>f-940</t>
  </si>
  <si>
    <t>F-940</t>
  </si>
  <si>
    <t>ingmparra@prodigy.net.mx</t>
  </si>
  <si>
    <t>Parra Sánchez Mariana, Ing.</t>
  </si>
  <si>
    <t>F-136</t>
  </si>
  <si>
    <t>F-575</t>
  </si>
  <si>
    <t>F-733</t>
  </si>
  <si>
    <t>F-1108</t>
  </si>
  <si>
    <t>F-1348</t>
  </si>
  <si>
    <t>F-1988</t>
  </si>
  <si>
    <t>Ramos Herrera María Edith del Rocío, Arq.</t>
  </si>
  <si>
    <t>gen1990@prodigy.net.mx</t>
  </si>
  <si>
    <t>Rodríguez Suárez Manuel Alejandro, Ing.</t>
  </si>
  <si>
    <t>F-149</t>
  </si>
  <si>
    <t>F-459</t>
  </si>
  <si>
    <t>F-875</t>
  </si>
  <si>
    <t>F-1213</t>
  </si>
  <si>
    <t>F-1579</t>
  </si>
  <si>
    <t>52*27190*1</t>
  </si>
  <si>
    <t>arqsamayoa@gmail.com</t>
  </si>
  <si>
    <t>Samayoa Peña Graciela, Arq.</t>
  </si>
  <si>
    <t>F-644</t>
  </si>
  <si>
    <t>F-825</t>
  </si>
  <si>
    <t>F-2093</t>
  </si>
  <si>
    <t>jsanchez240579@hotmail.com</t>
  </si>
  <si>
    <t>Sanchez Martínez Joaquín, Arq.</t>
  </si>
  <si>
    <t>F421</t>
  </si>
  <si>
    <t>F-422</t>
  </si>
  <si>
    <t>F-491</t>
  </si>
  <si>
    <t>F-1116</t>
  </si>
  <si>
    <t>F-1129</t>
  </si>
  <si>
    <t>F-1701</t>
  </si>
  <si>
    <t>Sierra Villafaña Alejandro, L.a.f.</t>
  </si>
  <si>
    <t>arqfederico@live.com.mx</t>
  </si>
  <si>
    <t>Tenopala Hernández Federico Javier, Ing. Arq.</t>
  </si>
  <si>
    <t>F427,428, 429,430,</t>
  </si>
  <si>
    <t>F-689,690</t>
  </si>
  <si>
    <t>F-1081</t>
  </si>
  <si>
    <t>F-1446</t>
  </si>
  <si>
    <t>F-1699</t>
  </si>
  <si>
    <t>2DO SEMESTRE</t>
  </si>
  <si>
    <t>F-2383</t>
  </si>
  <si>
    <t>F-2100</t>
  </si>
  <si>
    <t>F-2451</t>
  </si>
  <si>
    <t>F-2896</t>
  </si>
  <si>
    <t>F-1987</t>
  </si>
  <si>
    <t>F-2221</t>
  </si>
  <si>
    <t>F-2329</t>
  </si>
  <si>
    <t>F-2803,f-3092</t>
  </si>
  <si>
    <t>F-3091</t>
  </si>
  <si>
    <t>F-2091</t>
  </si>
  <si>
    <t>f-2445</t>
  </si>
  <si>
    <t>F-2806</t>
  </si>
  <si>
    <t>ok</t>
  </si>
  <si>
    <t>F-2220</t>
  </si>
  <si>
    <t>F-2328</t>
  </si>
  <si>
    <t>F-2808</t>
  </si>
  <si>
    <t>F-3090</t>
  </si>
  <si>
    <t>F-2643</t>
  </si>
  <si>
    <t>F-2126</t>
  </si>
  <si>
    <t>F-2898</t>
  </si>
  <si>
    <t>F-3089</t>
  </si>
  <si>
    <t>F-2098</t>
  </si>
  <si>
    <t>F-2099</t>
  </si>
  <si>
    <t>F-2693</t>
  </si>
  <si>
    <t>F-3097</t>
  </si>
  <si>
    <t>F-1986</t>
  </si>
  <si>
    <t>F-2457</t>
  </si>
  <si>
    <t>F-2901</t>
  </si>
  <si>
    <t>F-1856</t>
  </si>
  <si>
    <t>F-2794</t>
  </si>
  <si>
    <t>F-2145</t>
  </si>
  <si>
    <t>F-2805</t>
  </si>
  <si>
    <t>F-2090</t>
  </si>
  <si>
    <t>F-2385</t>
  </si>
  <si>
    <t>F-2700</t>
  </si>
  <si>
    <t>F-3043</t>
  </si>
  <si>
    <t>F-2094</t>
  </si>
  <si>
    <t>F-2793</t>
  </si>
  <si>
    <t>F-1983</t>
  </si>
  <si>
    <t>F-2581</t>
  </si>
  <si>
    <t>F-2582</t>
  </si>
  <si>
    <t>F-3099</t>
  </si>
  <si>
    <t>F-2384</t>
  </si>
  <si>
    <t>ADMON DE R,H Y COMPETENCIAS</t>
  </si>
  <si>
    <t>GERENCIA DE PROYECTOS</t>
  </si>
  <si>
    <t>SEMINARIO DE TESIS I</t>
  </si>
  <si>
    <t>NOMBRE:</t>
  </si>
  <si>
    <t>DURAN MENDEZ JOSE ALEJANDRO</t>
  </si>
  <si>
    <t>durarqui81@hotmail.com</t>
  </si>
  <si>
    <t>MES</t>
  </si>
  <si>
    <t>IMPORTE</t>
  </si>
  <si>
    <t>RECARGOS</t>
  </si>
  <si>
    <t>MESE VENC.</t>
  </si>
  <si>
    <t>T.RECARGO</t>
  </si>
  <si>
    <t>TOTAL</t>
  </si>
  <si>
    <t>1DO. SEMESTRE</t>
  </si>
  <si>
    <t>6ta MATERIA</t>
  </si>
  <si>
    <t>3ER. SEMESTRE</t>
  </si>
  <si>
    <t>Inscripcion</t>
  </si>
  <si>
    <t>1RA. MATERIA</t>
  </si>
  <si>
    <t>INSTITUTO TECNOLOGICO DE LA CONSTRUCCIÓN</t>
  </si>
  <si>
    <t>MENSUALIDAD</t>
  </si>
  <si>
    <t>CARGO FIJO</t>
  </si>
  <si>
    <t>INTERES MORATORIO</t>
  </si>
  <si>
    <t>MESES VENCIDOS</t>
  </si>
  <si>
    <t>TOTAL A PAGAR</t>
  </si>
  <si>
    <t>FORMATO 2 APLICA A LAS NUEVAS MAESTRIAS</t>
  </si>
  <si>
    <t>FORMATO 1 APLICA SOLO MGP1 Y MAC7</t>
  </si>
  <si>
    <t>*ENERO. SI PAGA DEL 1 AL 5 APLICA PAGO CON DESCUENTO.</t>
  </si>
  <si>
    <r>
      <t xml:space="preserve">NOMBRE DEL ALUMNO: </t>
    </r>
    <r>
      <rPr>
        <sz val="11"/>
        <color theme="1"/>
        <rFont val="Calibri"/>
        <family val="2"/>
        <scheme val="minor"/>
      </rPr>
      <t>ALVAREZ HERNANDEZ LAURA KARINA</t>
    </r>
  </si>
  <si>
    <r>
      <t xml:space="preserve">NOMBRE DEL ALUMNO: </t>
    </r>
    <r>
      <rPr>
        <sz val="11"/>
        <color theme="1"/>
        <rFont val="Calibri"/>
        <family val="2"/>
        <scheme val="minor"/>
      </rPr>
      <t>VAZQUEZ RAMIREZ DIEGO</t>
    </r>
  </si>
  <si>
    <t>MGP2</t>
  </si>
  <si>
    <t>*ENERO. SI PAGA DEL 1 AL 5 APLICA SIN RECARGOS</t>
  </si>
  <si>
    <r>
      <t xml:space="preserve">NOMBRE DEL ALUMNO: </t>
    </r>
    <r>
      <rPr>
        <sz val="11"/>
        <color theme="1"/>
        <rFont val="Calibri"/>
        <family val="2"/>
        <scheme val="minor"/>
      </rPr>
      <t>MARTINEZ BANDERAS JORGE DANTE</t>
    </r>
  </si>
  <si>
    <t>DIRECTORIO ALUMNOS DE MAESTRÍAS</t>
  </si>
  <si>
    <t>Nombre</t>
  </si>
  <si>
    <t>Teléfono 
Oficina.</t>
  </si>
  <si>
    <t>CEL O NEXTEL</t>
  </si>
  <si>
    <t>I.D.</t>
  </si>
  <si>
    <t>E-Mail.</t>
  </si>
  <si>
    <t>462 6351256</t>
  </si>
  <si>
    <t>462 1695333</t>
  </si>
  <si>
    <t>52*55729*1</t>
  </si>
  <si>
    <t>VAZQUE BUENROSTRO ARTURO</t>
  </si>
  <si>
    <t>477 7806075</t>
  </si>
  <si>
    <t>477 3282794</t>
  </si>
  <si>
    <t>92*13*9086</t>
  </si>
  <si>
    <t>464 1178232</t>
  </si>
  <si>
    <t>477 7646413</t>
  </si>
  <si>
    <t>477 3274914</t>
  </si>
  <si>
    <t>62*11*48625</t>
  </si>
  <si>
    <t>473 7347966</t>
  </si>
  <si>
    <t>473 1291894</t>
  </si>
  <si>
    <t>92*898101*2</t>
  </si>
  <si>
    <t>GOMEZ REYEZ GERARDO JAVIER</t>
  </si>
  <si>
    <t>464 6483638</t>
  </si>
  <si>
    <t>464 1213421</t>
  </si>
  <si>
    <t>72*8*65443</t>
  </si>
  <si>
    <t>429 6941618</t>
  </si>
  <si>
    <t>62*199436*1</t>
  </si>
  <si>
    <t>477 7251002</t>
  </si>
  <si>
    <t>477 1220626</t>
  </si>
  <si>
    <t>52*217842*2</t>
  </si>
  <si>
    <t>429 6930237</t>
  </si>
  <si>
    <t>52*1029390*4</t>
  </si>
  <si>
    <t>jorge_23_22@hotmail.com</t>
  </si>
  <si>
    <t>477 7130800</t>
  </si>
  <si>
    <t>477 1418518</t>
  </si>
  <si>
    <t>52*322103*1</t>
  </si>
  <si>
    <t>456 6438146</t>
  </si>
  <si>
    <t>462 1550220</t>
  </si>
  <si>
    <t>52*223554*2</t>
  </si>
  <si>
    <t>ARAUJO VALDES JUAN PABLO</t>
  </si>
  <si>
    <t>462 1488360</t>
  </si>
  <si>
    <t>477 2612828</t>
  </si>
  <si>
    <t>Kgonzalez@vise.com.mx</t>
  </si>
  <si>
    <t>418 1200003</t>
  </si>
  <si>
    <t>462 6251289</t>
  </si>
  <si>
    <t>52*252311*7</t>
  </si>
  <si>
    <t>luisgca@yahoo.es</t>
  </si>
  <si>
    <t>477 5774574</t>
  </si>
  <si>
    <t>477 295463</t>
  </si>
  <si>
    <t>462 1696227</t>
  </si>
  <si>
    <t>52*147328*15</t>
  </si>
  <si>
    <t>461 1011612</t>
  </si>
  <si>
    <t>52*28574*19</t>
  </si>
  <si>
    <t>477 1643606</t>
  </si>
  <si>
    <t>477 3278397</t>
  </si>
  <si>
    <t>52*56724*4</t>
  </si>
  <si>
    <t>477 7121945</t>
  </si>
  <si>
    <t>427 1172578</t>
  </si>
  <si>
    <t>432 7452357</t>
  </si>
  <si>
    <t>477 7615758</t>
  </si>
  <si>
    <t>477 2740720</t>
  </si>
  <si>
    <t>477 3110409</t>
  </si>
  <si>
    <t>92*12*48921</t>
  </si>
  <si>
    <t>473 7318574</t>
  </si>
  <si>
    <t>473 1414209</t>
  </si>
  <si>
    <t>52*147328*9</t>
  </si>
  <si>
    <t>462 4844158</t>
  </si>
  <si>
    <t>claudia_arq@live.com.mx</t>
  </si>
  <si>
    <t>477 7414000</t>
  </si>
  <si>
    <t>477 3264057</t>
  </si>
  <si>
    <t>62*12*54909</t>
  </si>
  <si>
    <t>Acosta Jimenez Roberto</t>
  </si>
  <si>
    <t>461 6621718</t>
  </si>
  <si>
    <t>473 1291317</t>
  </si>
  <si>
    <t>92*13*27501</t>
  </si>
  <si>
    <t>Almazan Fuentes Daniel</t>
  </si>
  <si>
    <t>477 7185106</t>
  </si>
  <si>
    <t>477 1803722</t>
  </si>
  <si>
    <t>72*15*48064</t>
  </si>
  <si>
    <t>arqalmazanfuentes@hotmail.com</t>
  </si>
  <si>
    <t>Anguiano Gutierrez Luis Camilo</t>
  </si>
  <si>
    <t>472 7234484</t>
  </si>
  <si>
    <t>477 2177132</t>
  </si>
  <si>
    <t>luis_kmilo@hotmail.com</t>
  </si>
  <si>
    <t>Cruz Sena Marcos Eduardo</t>
  </si>
  <si>
    <t>472 7224078</t>
  </si>
  <si>
    <t>472 1016648</t>
  </si>
  <si>
    <t>Farriols Pérez Jaime</t>
  </si>
  <si>
    <t>477 7167891</t>
  </si>
  <si>
    <t>477 6380261</t>
  </si>
  <si>
    <t>52*18007*13</t>
  </si>
  <si>
    <t>jfarriols@gisa.com</t>
  </si>
  <si>
    <t>Flores Saenz Juan Carlos Arq.</t>
  </si>
  <si>
    <t>477 7805228</t>
  </si>
  <si>
    <t>477 1617861</t>
  </si>
  <si>
    <t>52*18266*5</t>
  </si>
  <si>
    <t>Gomez Guzman Raquel</t>
  </si>
  <si>
    <t>477 1617862</t>
  </si>
  <si>
    <t>52*12266*6</t>
  </si>
  <si>
    <t>Ramos Herrera Maria Edith del Rocío</t>
  </si>
  <si>
    <t>477 2506500</t>
  </si>
  <si>
    <t>62*309335*2</t>
  </si>
  <si>
    <t>García Arevalo Rafaela</t>
  </si>
  <si>
    <t>62*12*19453</t>
  </si>
  <si>
    <t>Gasca Cervantes Karla Elizabeth</t>
  </si>
  <si>
    <t>proyectos3@gisa.com.mx</t>
  </si>
  <si>
    <t>Gónzalez Tostado Enrique Javier</t>
  </si>
  <si>
    <t>477 7704982</t>
  </si>
  <si>
    <t>477 2179535</t>
  </si>
  <si>
    <t>62*15*10313</t>
  </si>
  <si>
    <t>ingenriqueq@gmail.com</t>
  </si>
  <si>
    <t>Hernández García Juan Pedro</t>
  </si>
  <si>
    <t>418 1826655</t>
  </si>
  <si>
    <t>473 1417686</t>
  </si>
  <si>
    <t>72*666149*4</t>
  </si>
  <si>
    <t>Jaime Hernandez Juan Evaristo</t>
  </si>
  <si>
    <t>62*152157*3</t>
  </si>
  <si>
    <t>jejaime@geogrupo.biz</t>
  </si>
  <si>
    <t>Lizardi Montes Salvador Ángel</t>
  </si>
  <si>
    <t>López González Israel Alejandro</t>
  </si>
  <si>
    <t>477 2794772</t>
  </si>
  <si>
    <t>477 1305563</t>
  </si>
  <si>
    <t>ialopezg@hotmail.com</t>
  </si>
  <si>
    <t>Martínez Archundia Rogelio</t>
  </si>
  <si>
    <t>477 7137242</t>
  </si>
  <si>
    <t>477 2514691</t>
  </si>
  <si>
    <t>62*198057*5</t>
  </si>
  <si>
    <t>Parra Sánchez Mariana</t>
  </si>
  <si>
    <t>477 1411310</t>
  </si>
  <si>
    <t>473 1170063</t>
  </si>
  <si>
    <t>52*17405*4</t>
  </si>
  <si>
    <t>ingmpara@prodigy.net.mx</t>
  </si>
  <si>
    <t>Rodriguez Suarez Manuel Alejandro</t>
  </si>
  <si>
    <t>473 7325923</t>
  </si>
  <si>
    <t>62*15*85004</t>
  </si>
  <si>
    <t>Sanchez Martínez Joaquin</t>
  </si>
  <si>
    <t>477 4499811</t>
  </si>
  <si>
    <t>Samayoa Peña Graciela</t>
  </si>
  <si>
    <t>461 6177352</t>
  </si>
  <si>
    <t>461 1501931</t>
  </si>
  <si>
    <t>arcons39@gmail.com</t>
  </si>
  <si>
    <t>Tenopala Hernández Federico Javier</t>
  </si>
  <si>
    <t>477 2414674</t>
  </si>
  <si>
    <t>62*15*72100</t>
  </si>
  <si>
    <t>arq.federico@live.com.mx</t>
  </si>
  <si>
    <t>MAC 7</t>
  </si>
  <si>
    <t>Barrera Chico Federico Ing.</t>
  </si>
  <si>
    <t>477 7110000</t>
  </si>
  <si>
    <t>477 3260332</t>
  </si>
  <si>
    <t>52*5151*18</t>
  </si>
  <si>
    <t>covisa@prodigy.net.mx</t>
  </si>
  <si>
    <t>Bravo Flores Hugo Ing.</t>
  </si>
  <si>
    <t>477 7633633</t>
  </si>
  <si>
    <t>hugobf@casasyes.com</t>
  </si>
  <si>
    <t>Cano Solano Juan Carlos</t>
  </si>
  <si>
    <t>62*276858*2</t>
  </si>
  <si>
    <t>juanitocq@hotmail.com</t>
  </si>
  <si>
    <t>Castro García Juan Carlos</t>
  </si>
  <si>
    <t>473 7335162</t>
  </si>
  <si>
    <t>52*322103*2</t>
  </si>
  <si>
    <t>joluca_755@yahoo.com.mx</t>
  </si>
  <si>
    <t>Falcón Ávila Manuel Arq.</t>
  </si>
  <si>
    <t>477 7117376</t>
  </si>
  <si>
    <t>mbd1998@hotmail.com</t>
  </si>
  <si>
    <t>Gasca Padilla Martin</t>
  </si>
  <si>
    <t>477 7612471</t>
  </si>
  <si>
    <t xml:space="preserve">477 2704901 </t>
  </si>
  <si>
    <t>72*14*19324</t>
  </si>
  <si>
    <t>martingasca@prodigy.net.mx</t>
  </si>
  <si>
    <t>Gregg Mendoza Enrique Raúl Arq.</t>
  </si>
  <si>
    <t>473 7335269</t>
  </si>
  <si>
    <t>72*145621*1</t>
  </si>
  <si>
    <t>enragg@hotmail.com</t>
  </si>
  <si>
    <t>Hernández Ramírez Emmanuel Arq.</t>
  </si>
  <si>
    <t>477 7152921</t>
  </si>
  <si>
    <t>442 2650217</t>
  </si>
  <si>
    <t>52*30289*11</t>
  </si>
  <si>
    <t>e-hernandez@e-piramide.com</t>
  </si>
  <si>
    <t>López López Jaime Ing.</t>
  </si>
  <si>
    <t>476 7436535</t>
  </si>
  <si>
    <t>pcr1996@hotmail.com</t>
  </si>
  <si>
    <t>Madrid Martínez Néstor Alejandro Arq.</t>
  </si>
  <si>
    <t>477 6381360</t>
  </si>
  <si>
    <t>52*30289*7</t>
  </si>
  <si>
    <t>n-madrid@e-piramide.com</t>
  </si>
  <si>
    <t>Mendoza Ramos Adriana del Carmen Arq.</t>
  </si>
  <si>
    <t>462 6069100</t>
  </si>
  <si>
    <t>amendoza@japami.gob.mx</t>
  </si>
  <si>
    <t>Millán Nieves Marylú Ing.</t>
  </si>
  <si>
    <t>443 1171268</t>
  </si>
  <si>
    <t>marylu_mil86@hotmail.com</t>
  </si>
  <si>
    <t>Reynoso Reynoso Antonio</t>
  </si>
  <si>
    <t>Sánchez Pérez Alejandro</t>
  </si>
  <si>
    <t>52*141610*7</t>
  </si>
  <si>
    <t>52*141610*6</t>
  </si>
  <si>
    <t>Soto Urquieta Maria Fátima del Carmen Arq.</t>
  </si>
  <si>
    <t>477 7631672</t>
  </si>
  <si>
    <t>fatimiuxs@hotmail.com</t>
  </si>
  <si>
    <t>477 1465259</t>
  </si>
  <si>
    <t>52*18205*1</t>
  </si>
  <si>
    <t>e_vazquez@axtel.net</t>
  </si>
  <si>
    <t>Alcocer Rodríguez Carlos Alberto</t>
  </si>
  <si>
    <t>caar_01@hotmail.com</t>
  </si>
  <si>
    <t>MV 1RA.</t>
  </si>
  <si>
    <t>Arana Collazo Francisco</t>
  </si>
  <si>
    <t>477 2150937</t>
  </si>
  <si>
    <t>477 2170404</t>
  </si>
  <si>
    <t>52*296072*3</t>
  </si>
  <si>
    <t>francisco_arana22@yahoo.om.mx</t>
  </si>
  <si>
    <t>Cadenas Zavala Jeerónimo</t>
  </si>
  <si>
    <t>462 6272370</t>
  </si>
  <si>
    <t>462 1291298</t>
  </si>
  <si>
    <t>jeronimo_cadenas@yahoo.com.mx</t>
  </si>
  <si>
    <t>Chao González Francisco</t>
  </si>
  <si>
    <t>415 1525522</t>
  </si>
  <si>
    <t>jchao10@hotmail.com</t>
  </si>
  <si>
    <t>Chávez Gallardo Luis III</t>
  </si>
  <si>
    <t>462 6264230</t>
  </si>
  <si>
    <t>chavezarquitectos@hotmail.com</t>
  </si>
  <si>
    <t>Cuellar Flores Ma. Ercilia</t>
  </si>
  <si>
    <t>461 6131324</t>
  </si>
  <si>
    <t>461 1678622</t>
  </si>
  <si>
    <t>cuefer2000@hotmail.com</t>
  </si>
  <si>
    <t>Durán Mendez José Alejandro</t>
  </si>
  <si>
    <t>473 1170876</t>
  </si>
  <si>
    <t>Flores Martínez Bernardo</t>
  </si>
  <si>
    <t>477 7162739</t>
  </si>
  <si>
    <r>
      <t>92*961150*2</t>
    </r>
    <r>
      <rPr>
        <sz val="10"/>
        <rFont val="Arial"/>
        <family val="2"/>
      </rPr>
      <t xml:space="preserve"> </t>
    </r>
  </si>
  <si>
    <t>proeddis@prodigy.net.mx</t>
  </si>
  <si>
    <t>González Bravo Héctor Ramón</t>
  </si>
  <si>
    <t>477 7646578</t>
  </si>
  <si>
    <t>hectorgbravo@yahoo.com.mx</t>
  </si>
  <si>
    <t>Hernández Galván Juan Ignacio</t>
  </si>
  <si>
    <t>462 6255688</t>
  </si>
  <si>
    <t>462 1050866</t>
  </si>
  <si>
    <t>arq-juanignhg@hotmail.com</t>
  </si>
  <si>
    <t>López Cabrera Alejandro de Jesús</t>
  </si>
  <si>
    <t>477 2124650</t>
  </si>
  <si>
    <t>alejandro.lopez@leon.gob.mx</t>
  </si>
  <si>
    <t>Moreno Alvarado Jose Antonio</t>
  </si>
  <si>
    <t>477 7731050</t>
  </si>
  <si>
    <t>amoreno@emca.com.mx</t>
  </si>
  <si>
    <t>Obregón Ascencio Javier Ignacio</t>
  </si>
  <si>
    <t>477 7168746</t>
  </si>
  <si>
    <t>jiobregon2@yahoo.com.mx</t>
  </si>
  <si>
    <t>Origel Herrera Jose Luis</t>
  </si>
  <si>
    <t>462 6256024</t>
  </si>
  <si>
    <t>tecnomega@prodigy.net.mx</t>
  </si>
  <si>
    <t>Reynoso Reynoso Antonio Arq.</t>
  </si>
  <si>
    <t>52*222*16492</t>
  </si>
  <si>
    <t>Rodríguez Rosiles Miguel Francisco</t>
  </si>
  <si>
    <t>477 1784637</t>
  </si>
  <si>
    <t>arq.miguel.rodriguez@yahoo.com.mx</t>
  </si>
  <si>
    <t>Solorzano Carrillo José Luis</t>
  </si>
  <si>
    <t>462 6335270</t>
  </si>
  <si>
    <t>462 1117012</t>
  </si>
  <si>
    <t>w-ar-ro@hotmail.com</t>
  </si>
  <si>
    <t>Vargas Saucedo Hipólito</t>
  </si>
  <si>
    <t>477 7132470</t>
  </si>
  <si>
    <t>477 2508183</t>
  </si>
  <si>
    <t>hivasa@hotmail.com</t>
  </si>
  <si>
    <t>Zaragoza Sandoval Otoniel</t>
  </si>
  <si>
    <t>462 6263350</t>
  </si>
  <si>
    <t>415 1535203</t>
  </si>
  <si>
    <t>zaso7107@hotmail.com</t>
  </si>
  <si>
    <t>Almanza Vega Luis Ramón Ing.</t>
  </si>
  <si>
    <t>461 1594232</t>
  </si>
  <si>
    <t>62*15*39771</t>
  </si>
  <si>
    <t>concimba@hotmail.com</t>
  </si>
  <si>
    <t>MAC-C</t>
  </si>
  <si>
    <t>Barba Aguilera Ulices Ing.</t>
  </si>
  <si>
    <t>418 1825500</t>
  </si>
  <si>
    <t>92*987658*1</t>
  </si>
  <si>
    <t>ubacon@hotmail.com</t>
  </si>
  <si>
    <t xml:space="preserve">Caballero Dominguez Martha </t>
  </si>
  <si>
    <t>461 6130293</t>
  </si>
  <si>
    <t>52*294015*2</t>
  </si>
  <si>
    <t>margo033@prodigy.net.mx</t>
  </si>
  <si>
    <t>García Aguilera Claudio Alejandro</t>
  </si>
  <si>
    <t>461 6145839</t>
  </si>
  <si>
    <t>461 1335124</t>
  </si>
  <si>
    <t>52*269952*2</t>
  </si>
  <si>
    <t>pedazob2000@gmail.com</t>
  </si>
  <si>
    <t>Gonzalez López María Rita</t>
  </si>
  <si>
    <t>462 6276515</t>
  </si>
  <si>
    <t>iata1@yahoo.com.mx</t>
  </si>
  <si>
    <t>Medina Perez Jose Gerardo Arq.</t>
  </si>
  <si>
    <t>461 609268</t>
  </si>
  <si>
    <t>cya_gto@yahoo.es</t>
  </si>
  <si>
    <t>Mendez Satibañez Roman Arq.</t>
  </si>
  <si>
    <t>418 1200718</t>
  </si>
  <si>
    <t>52*130631*7</t>
  </si>
  <si>
    <t>arqroman@iusacell.blackberry.com,arqroman7@yahoo.com.mx</t>
  </si>
  <si>
    <t>Tellez Hernández Alfonso Jeronimo</t>
  </si>
  <si>
    <t>415 1527620</t>
  </si>
  <si>
    <t>52*14*40789</t>
  </si>
  <si>
    <t>alfonsotllez@hotmail.com</t>
  </si>
  <si>
    <t>Aguilar Gutiérrez Joel Humberto</t>
  </si>
  <si>
    <t>473 7335586</t>
  </si>
  <si>
    <t>473 1007068</t>
  </si>
  <si>
    <t>473 1414727</t>
  </si>
  <si>
    <t>ingjaguilarg@prodigy.net.mx</t>
  </si>
  <si>
    <t>MV 2DA.</t>
  </si>
  <si>
    <t>Chagoya Garnica Jesús Salvador</t>
  </si>
  <si>
    <t>473 7325864</t>
  </si>
  <si>
    <t>473 7352335</t>
  </si>
  <si>
    <t>473 1411825</t>
  </si>
  <si>
    <t>jchagoya_g@hotmail.com</t>
  </si>
  <si>
    <t>Chávez Vidales Jesús</t>
  </si>
  <si>
    <t>lemueble30@hotmail.com</t>
  </si>
  <si>
    <t>Fonseca Rojo Pedro Augusto</t>
  </si>
  <si>
    <t>477 7110019</t>
  </si>
  <si>
    <t>477 2409962</t>
  </si>
  <si>
    <t>pedroaugustof@hotmail.com</t>
  </si>
  <si>
    <t>Fuentes Urtaza Luis Rodrigo</t>
  </si>
  <si>
    <t>477 7411438</t>
  </si>
  <si>
    <t>477 1224124</t>
  </si>
  <si>
    <t>arsa_construye@prodigy.net.mx</t>
  </si>
  <si>
    <t>González Guerrero Fernán Alonso</t>
  </si>
  <si>
    <t>477 7701515</t>
  </si>
  <si>
    <t>477 6701302</t>
  </si>
  <si>
    <t>fernanglez@hotmail.com</t>
  </si>
  <si>
    <t>Guerrero Soto Oliver Gabriel</t>
  </si>
  <si>
    <t>462 6603256</t>
  </si>
  <si>
    <t>olivergabriel@hotmail.com</t>
  </si>
  <si>
    <t>Hörner García Daniel</t>
  </si>
  <si>
    <t>477 6372545</t>
  </si>
  <si>
    <t>477 1479779</t>
  </si>
  <si>
    <t>danielhorner@prodigy.net.mx</t>
  </si>
  <si>
    <t>47 7725999</t>
  </si>
  <si>
    <t>edith.rh@hotmail.com</t>
  </si>
  <si>
    <t>Rodríguez Sánchez María del Carmen</t>
  </si>
  <si>
    <t>477 7156263</t>
  </si>
  <si>
    <t>477 1350803</t>
  </si>
  <si>
    <t>carmen_and@hotmail.com</t>
  </si>
  <si>
    <t>Segoviano Mena Alejandro</t>
  </si>
  <si>
    <t>473 7332318</t>
  </si>
  <si>
    <t>477 1139912</t>
  </si>
  <si>
    <t>aasegoviano@prodigy.net.mx</t>
  </si>
  <si>
    <t>Flores Saenz Juan Carlos</t>
  </si>
  <si>
    <t xml:space="preserve">477 7725999 </t>
  </si>
  <si>
    <t>477 1299762</t>
  </si>
  <si>
    <t>477 1048197</t>
  </si>
  <si>
    <t>Silva Torres Francisco</t>
  </si>
  <si>
    <t>473 7345250</t>
  </si>
  <si>
    <t>arqint@live.com.mx</t>
  </si>
  <si>
    <t>MVT</t>
  </si>
  <si>
    <t>Almanza Palomar Irma Esperanza Arq.</t>
  </si>
  <si>
    <t>473 1244124</t>
  </si>
  <si>
    <t>ialmanzap@guanajuato.gob.mx</t>
  </si>
  <si>
    <t>Alonso Romero Gerardo Ing.</t>
  </si>
  <si>
    <t>473 7331309</t>
  </si>
  <si>
    <t>alonsogr22@hotmail.com</t>
  </si>
  <si>
    <t>Álvarez Montes Francisco Jesús Ing.</t>
  </si>
  <si>
    <t>477 7215900</t>
  </si>
  <si>
    <t>falvarez@vise.com.mx</t>
  </si>
  <si>
    <t>Arena Ferrer Alejandro Ing.</t>
  </si>
  <si>
    <t>477 7176087</t>
  </si>
  <si>
    <t>62*252221*5</t>
  </si>
  <si>
    <t>axaproyectos@hotmail.com</t>
  </si>
  <si>
    <t>Arroyo González Roque Juan Carlos Ing.</t>
  </si>
  <si>
    <t>456 6430301</t>
  </si>
  <si>
    <t>iarroyo@prodigy.net.mx</t>
  </si>
  <si>
    <t>Aviles Aguilar Ricardo Joel Ing.</t>
  </si>
  <si>
    <t>473 7330113</t>
  </si>
  <si>
    <t>52*1244*321</t>
  </si>
  <si>
    <t>ricardojaviles@gmail.com</t>
  </si>
  <si>
    <t>Chávez Rivas Gregorio Ing.</t>
  </si>
  <si>
    <t>gregoriorivaschavez@yahoo.com.m</t>
  </si>
  <si>
    <t>Coronado Romero Pablo César Ing.</t>
  </si>
  <si>
    <t>473 7330113 EXT. 130</t>
  </si>
  <si>
    <t>473 7352300 ext. 8530</t>
  </si>
  <si>
    <t>Ext.8400</t>
  </si>
  <si>
    <t>pcoronado@hotmail.com</t>
  </si>
  <si>
    <t>Corrales Mestas José Humberto Ing.</t>
  </si>
  <si>
    <t>477 1435749</t>
  </si>
  <si>
    <t>jcorrales@vise.com.mx</t>
  </si>
  <si>
    <t>Díaz López Adán Francisco Javier Ing.</t>
  </si>
  <si>
    <t>adanv10@hotmail.com</t>
  </si>
  <si>
    <t>Duran Miranda Jose Arturo Ing.</t>
  </si>
  <si>
    <t>477 7146574</t>
  </si>
  <si>
    <t>52*147927*5</t>
  </si>
  <si>
    <t>arturo.duran@demist.com.mx</t>
  </si>
  <si>
    <t>Fernandez Ayala Hector Ing.</t>
  </si>
  <si>
    <t>hfernandez201@hotmail.com</t>
  </si>
  <si>
    <t>Fonce Segura Roberto Ing.</t>
  </si>
  <si>
    <t>477 7153656</t>
  </si>
  <si>
    <t>52*52551*2</t>
  </si>
  <si>
    <t>roberto_fonce@hotmail.com</t>
  </si>
  <si>
    <t>Gomez Martinez Marcelino Ing.</t>
  </si>
  <si>
    <t>473 7331831</t>
  </si>
  <si>
    <t>magomez@guanajuato.gob.mx</t>
  </si>
  <si>
    <t>Guzman Ramirez Mario Xicotencatl Ing.</t>
  </si>
  <si>
    <t>477 7138232</t>
  </si>
  <si>
    <t>mario.guzman@leon</t>
  </si>
  <si>
    <t>Hernandez Salazar Victor Alejandro Ing.</t>
  </si>
  <si>
    <t xml:space="preserve"> 52*12544*69</t>
  </si>
  <si>
    <t>rhernandezl@yahoo.com.mx</t>
  </si>
  <si>
    <t>Lango Gutierrez Maria de la Luz Ing.</t>
  </si>
  <si>
    <t>52*15*43881</t>
  </si>
  <si>
    <t>lucesita90@hotmail.com</t>
  </si>
  <si>
    <t>Leal Vaca Rafael Eduardo Ing.</t>
  </si>
  <si>
    <t>72*646035*1</t>
  </si>
  <si>
    <t>ccci_servicios@yahoo.com.mx</t>
  </si>
  <si>
    <t xml:space="preserve">Lira Jaime Jorge Alberto Arq. </t>
  </si>
  <si>
    <t xml:space="preserve">cilirsa@yahoo.com.mx </t>
  </si>
  <si>
    <t xml:space="preserve">Mexicano Paramo Misael Barsabee Ing. </t>
  </si>
  <si>
    <t>misael_mex@hotmail.com</t>
  </si>
  <si>
    <t xml:space="preserve">Mireles Vasco Daniel Ing. </t>
  </si>
  <si>
    <t>mrdamiva@hotmail.com</t>
  </si>
  <si>
    <t>Morales Hernandez Miguel Angel Ing.</t>
  </si>
  <si>
    <t>icivilmiguel@hotmail.com</t>
  </si>
  <si>
    <t>Moreno Ramon Victor Hugo Ing.</t>
  </si>
  <si>
    <t>vhugomr@msm.com</t>
  </si>
  <si>
    <t>Perez Cruz Moises Ing.</t>
  </si>
  <si>
    <t>moisesperez6@hotmail.com</t>
  </si>
  <si>
    <t>Perez Vazquez Alejandro Ing.</t>
  </si>
  <si>
    <t>aperez@eloesa.com</t>
  </si>
  <si>
    <t xml:space="preserve">Ramirez Gutierrez Jose Antonio Ing. </t>
  </si>
  <si>
    <t>52*16596*223</t>
  </si>
  <si>
    <t>jaramirezg@guanajuato.gob.mx</t>
  </si>
  <si>
    <t>Ramirez Vasquez Veronica Ing.</t>
  </si>
  <si>
    <t>72*620560*3</t>
  </si>
  <si>
    <t>rv_consultoria@prodigy.net.mx</t>
  </si>
  <si>
    <t>Rodriguez Sardina Fidel Ing.</t>
  </si>
  <si>
    <t>52*32991*6</t>
  </si>
  <si>
    <t>frodriguez@vise.com.mx</t>
  </si>
  <si>
    <t xml:space="preserve">Sancen Gonzalez Jose Pablo Ing. </t>
  </si>
  <si>
    <t>52*217982*3</t>
  </si>
  <si>
    <t>psancen@leon.gob.mx</t>
  </si>
  <si>
    <t>Sañudo Garza Jorge Ing.</t>
  </si>
  <si>
    <t>grucoba@gmail.com</t>
  </si>
  <si>
    <t>Segoviano Mena Alejandro Ing.</t>
  </si>
  <si>
    <t>62*8*55141</t>
  </si>
  <si>
    <t xml:space="preserve">Vargas Lopez Modesto Ing. </t>
  </si>
  <si>
    <t>52*263716*2</t>
  </si>
  <si>
    <t>cpbipro@gmail.com</t>
  </si>
  <si>
    <t>Vazquez Moreno Aurora Ing.</t>
  </si>
  <si>
    <t>62*274847*4</t>
  </si>
  <si>
    <t>lab_loa@yahoo.com.mx</t>
  </si>
  <si>
    <t>Verdin Guzman Jose Luis Ing.</t>
  </si>
  <si>
    <t>iabsa@hotmail.com</t>
  </si>
  <si>
    <t>RODRIGUEZ ROSILES MIGUEL FRANCISCO ARQ.</t>
  </si>
  <si>
    <t>paga la proxima semana 19 al 23 de sept.</t>
  </si>
  <si>
    <t>SOLORZANO CARRILLO JOSE LUIS</t>
  </si>
  <si>
    <t>FERRER GUERRA ADOLFO</t>
  </si>
  <si>
    <t>ORIGEL HERRERA JOSE LUIS</t>
  </si>
  <si>
    <t>buzon</t>
  </si>
  <si>
    <t>LOPEZ CABRERA ALEJANDRO</t>
  </si>
  <si>
    <t>no contestan</t>
  </si>
  <si>
    <t>FLORES VAZQUEZ JOSE</t>
  </si>
  <si>
    <t>52*133878*29</t>
  </si>
  <si>
    <t>FLORES MARTINEZ BERNARDO</t>
  </si>
  <si>
    <t>VARGAS SAUCEDO HIPOLITO</t>
  </si>
  <si>
    <t>MAC- 8</t>
  </si>
  <si>
    <t>F-3265</t>
  </si>
  <si>
    <t>F-2951</t>
  </si>
  <si>
    <t>F-3314</t>
  </si>
  <si>
    <t>F-3315</t>
  </si>
  <si>
    <t>F-3307</t>
  </si>
  <si>
    <t>F-3310</t>
  </si>
  <si>
    <t>F-3306</t>
  </si>
  <si>
    <t>F-2950</t>
  </si>
  <si>
    <t>F-2949</t>
  </si>
  <si>
    <t>F-2948</t>
  </si>
  <si>
    <t>F-3308</t>
  </si>
  <si>
    <t>F-3309</t>
  </si>
  <si>
    <t>F-3311</t>
  </si>
  <si>
    <t>F-3259</t>
  </si>
  <si>
    <t>F-3205</t>
  </si>
  <si>
    <t>REYNOSO REYNOSO ANTONIO</t>
  </si>
  <si>
    <t>F-3323</t>
  </si>
  <si>
    <t>F-3322</t>
  </si>
  <si>
    <t>F-3321</t>
  </si>
  <si>
    <t>F-3317</t>
  </si>
  <si>
    <t>F-3319</t>
  </si>
  <si>
    <t>F-3318</t>
  </si>
  <si>
    <t>F-3320</t>
  </si>
  <si>
    <t>4TA. MENSUALIDAD</t>
  </si>
  <si>
    <t>UNICO</t>
  </si>
  <si>
    <t>LEON,GTO.</t>
  </si>
  <si>
    <t>F-3369</t>
  </si>
  <si>
    <t>F-3365</t>
  </si>
  <si>
    <t>F-3364</t>
  </si>
  <si>
    <t>F-3368</t>
  </si>
  <si>
    <t>F-3366</t>
  </si>
  <si>
    <t>F-3367</t>
  </si>
  <si>
    <t>F-3363</t>
  </si>
  <si>
    <t>F-3374</t>
  </si>
  <si>
    <t>F-3372</t>
  </si>
  <si>
    <t>F-3371</t>
  </si>
  <si>
    <t>F-3370</t>
  </si>
  <si>
    <t>F-3373</t>
  </si>
  <si>
    <t>5TA. MENSUALIDAD</t>
  </si>
  <si>
    <t>6TA.MENSUALIDAD</t>
  </si>
  <si>
    <t>X FACT</t>
  </si>
  <si>
    <t>f-3404</t>
  </si>
  <si>
    <t>F-3404</t>
  </si>
  <si>
    <t>F-3439</t>
  </si>
  <si>
    <t>F-3438</t>
  </si>
  <si>
    <t>F-3461</t>
  </si>
  <si>
    <t>F-3478</t>
  </si>
  <si>
    <t>F-3479</t>
  </si>
  <si>
    <t>JESUS HDEZ HDEZ</t>
  </si>
  <si>
    <t>F-3477</t>
  </si>
  <si>
    <t>NOMBRE DEL ALUMNO</t>
  </si>
  <si>
    <t>F-3491</t>
  </si>
  <si>
    <t>F-3487</t>
  </si>
  <si>
    <t>F-3490</t>
  </si>
  <si>
    <t>F-3336,F-3337</t>
  </si>
  <si>
    <t>F-3339</t>
  </si>
  <si>
    <t>F-3305</t>
  </si>
  <si>
    <t>F-3446</t>
  </si>
  <si>
    <t>F-3507</t>
  </si>
  <si>
    <t>F-2952</t>
  </si>
  <si>
    <t>F-3123</t>
  </si>
  <si>
    <t>F-3202</t>
  </si>
  <si>
    <t>F-3397</t>
  </si>
  <si>
    <t>F-3643</t>
  </si>
  <si>
    <t>F-3662</t>
  </si>
  <si>
    <t>F-3664</t>
  </si>
  <si>
    <t>F-3677</t>
  </si>
  <si>
    <t>F-3700</t>
  </si>
  <si>
    <t>F-3701</t>
  </si>
  <si>
    <t>ADMON DE MAQ. Y EQUIPO</t>
  </si>
  <si>
    <t>EVALUACION DE PROYECTO DE CONST.</t>
  </si>
  <si>
    <t>SEMINARIO DE TESIS II</t>
  </si>
  <si>
    <t>F-3510</t>
  </si>
  <si>
    <t>F-3509</t>
  </si>
  <si>
    <t>F-3546</t>
  </si>
  <si>
    <t>F-3727</t>
  </si>
  <si>
    <t>Jaime Hernández Juan Evaristo, Ing</t>
  </si>
  <si>
    <t>F-3754</t>
  </si>
  <si>
    <t>F-3547</t>
  </si>
  <si>
    <t>F-3548</t>
  </si>
  <si>
    <t>F-3396</t>
  </si>
  <si>
    <t>F-3338</t>
  </si>
  <si>
    <t>F-3746</t>
  </si>
  <si>
    <t>F-3506,F-3545</t>
  </si>
  <si>
    <t>F-3556</t>
  </si>
  <si>
    <t>F-3609</t>
  </si>
  <si>
    <t>3ER.MENSUALIDAD</t>
  </si>
  <si>
    <t>4TA MENSUALIDAD</t>
  </si>
  <si>
    <t>F-3830</t>
  </si>
  <si>
    <t>F-3829</t>
  </si>
  <si>
    <t>F-3839</t>
  </si>
  <si>
    <t>F-3857</t>
  </si>
  <si>
    <t>F-3858</t>
  </si>
  <si>
    <t>F-3844</t>
  </si>
  <si>
    <t>F-3859</t>
  </si>
  <si>
    <t xml:space="preserve"> </t>
  </si>
  <si>
    <t>F-3871</t>
  </si>
  <si>
    <t>F-3887</t>
  </si>
  <si>
    <t>f-3885</t>
  </si>
  <si>
    <t>F-3886</t>
  </si>
  <si>
    <t>F-3918</t>
  </si>
  <si>
    <t>F-3901</t>
  </si>
  <si>
    <t>F-3875</t>
  </si>
  <si>
    <t>F-3892</t>
  </si>
  <si>
    <t>F-3984</t>
  </si>
  <si>
    <t>F-3977</t>
  </si>
  <si>
    <t>F-3982</t>
  </si>
  <si>
    <t>F-3998,F3980</t>
  </si>
  <si>
    <t>F3999</t>
  </si>
  <si>
    <t>F-3996,F-3981</t>
  </si>
  <si>
    <t>F-3997</t>
  </si>
  <si>
    <t>F-3995</t>
  </si>
  <si>
    <t>F-3979</t>
  </si>
  <si>
    <t>F-3978</t>
  </si>
  <si>
    <t>F-4013</t>
  </si>
  <si>
    <t>F-4036</t>
  </si>
  <si>
    <t>F-3983</t>
  </si>
  <si>
    <t>F-3751</t>
  </si>
  <si>
    <t>FEBRERO</t>
  </si>
  <si>
    <t>F-3744</t>
  </si>
  <si>
    <t>F-3350</t>
  </si>
  <si>
    <t>F-3748</t>
  </si>
  <si>
    <t>F-3773,F-3774</t>
  </si>
  <si>
    <t>F-3771</t>
  </si>
  <si>
    <t>F-3743</t>
  </si>
  <si>
    <t>F-3745</t>
  </si>
  <si>
    <t>F-3753</t>
  </si>
  <si>
    <t>F-3772</t>
  </si>
  <si>
    <t>F-3750</t>
  </si>
  <si>
    <t>F-3752</t>
  </si>
  <si>
    <t>NO TOMO</t>
  </si>
  <si>
    <t>4TA.. MATERIA</t>
  </si>
  <si>
    <t>MARZO</t>
  </si>
  <si>
    <t>6TA. MENSUALIDAD+</t>
  </si>
  <si>
    <t>F-4156</t>
  </si>
  <si>
    <t>F-4173</t>
  </si>
  <si>
    <t>F-4170,F-4169</t>
  </si>
  <si>
    <t>F-4174</t>
  </si>
  <si>
    <t>F-4155</t>
  </si>
  <si>
    <t>F-4175</t>
  </si>
  <si>
    <t>F-4172</t>
  </si>
  <si>
    <t>F-4171</t>
  </si>
  <si>
    <t>F-4168</t>
  </si>
  <si>
    <t>F-4167</t>
  </si>
  <si>
    <t>F-4166</t>
  </si>
  <si>
    <t>F-4227</t>
  </si>
  <si>
    <t>F-4225</t>
  </si>
  <si>
    <t>F-4229</t>
  </si>
  <si>
    <t>F-4228</t>
  </si>
  <si>
    <t>F-4230</t>
  </si>
  <si>
    <t>F-4226</t>
  </si>
  <si>
    <t>F-4188</t>
  </si>
  <si>
    <t>F-3755</t>
  </si>
  <si>
    <t>F-4297</t>
  </si>
  <si>
    <t>F-4307</t>
  </si>
  <si>
    <t>F-4330</t>
  </si>
  <si>
    <t>F-4329</t>
  </si>
  <si>
    <t>F-4358</t>
  </si>
  <si>
    <t>F-4360</t>
  </si>
  <si>
    <t>2do. SEMESTRE</t>
  </si>
  <si>
    <t>3er. SEMESTRE</t>
  </si>
  <si>
    <t>1er. MATERIA</t>
  </si>
  <si>
    <t>1ER. MATERIA</t>
  </si>
  <si>
    <t>1ER.MATERIA</t>
  </si>
  <si>
    <t>F-4372</t>
  </si>
  <si>
    <t>F-4371</t>
  </si>
  <si>
    <t>F-3747</t>
  </si>
  <si>
    <t>F-3860</t>
  </si>
  <si>
    <t>F4388</t>
  </si>
  <si>
    <t>F-4389</t>
  </si>
  <si>
    <t>7 MENSUALIDAD</t>
  </si>
  <si>
    <t>ABRIL</t>
  </si>
  <si>
    <t>F-4621</t>
  </si>
  <si>
    <t>F-4620</t>
  </si>
  <si>
    <t>f-4615</t>
  </si>
  <si>
    <t>F-4641</t>
  </si>
  <si>
    <t>F-4640</t>
  </si>
  <si>
    <t>F-4639</t>
  </si>
  <si>
    <t>F-4638</t>
  </si>
  <si>
    <t>F-4663</t>
  </si>
  <si>
    <t>AGUILERA MARTINEZ JORGE ANTONIO</t>
  </si>
  <si>
    <t>CEDEÑO SANCHEZ MARIA GUADALUPE</t>
  </si>
  <si>
    <t>GARCIA LEDEZMA JOSE JUAN</t>
  </si>
  <si>
    <t>JUAREZ HERNANDEZ ANTONIA</t>
  </si>
  <si>
    <t>LOPEZ SOTELO EDGAR ALEJANDRO</t>
  </si>
  <si>
    <t>PEREZ BELTRAN JUAN PABLO.</t>
  </si>
  <si>
    <t>ROCHA RANGEL ISAAC</t>
  </si>
  <si>
    <t>VAZQUEZ ANDRES VIRGINIA</t>
  </si>
  <si>
    <t>CANO DURAN OMAR FERNANDO</t>
  </si>
  <si>
    <t>CORTES CORTES MARIA DE LOS ANGELES.</t>
  </si>
  <si>
    <t>ESTRADA RICO JOSE FERNANDO</t>
  </si>
  <si>
    <t>MACIAS SANDOVAL CESAR OCTAVIO</t>
  </si>
  <si>
    <t>MARES GODINEZ LAURA MARGARITA</t>
  </si>
  <si>
    <t>MORENO ALBA MARIANA GUADALUPE</t>
  </si>
  <si>
    <t>PADILLA ALMANZA FRANCISCO MANUEL</t>
  </si>
  <si>
    <t>SALAS PEREZ CHRISTYAN RAMMSETH</t>
  </si>
  <si>
    <t>MAC 9</t>
  </si>
  <si>
    <t>MGP 3</t>
  </si>
  <si>
    <t>F-4691</t>
  </si>
  <si>
    <t>F-4675</t>
  </si>
  <si>
    <t>F-4689</t>
  </si>
  <si>
    <t>F-4678</t>
  </si>
  <si>
    <t>F-4676,F-4677</t>
  </si>
  <si>
    <t>F-4695</t>
  </si>
  <si>
    <t>F-4696</t>
  </si>
  <si>
    <t>laurimar_85@hotmail.com</t>
  </si>
  <si>
    <t>477 3272036</t>
  </si>
  <si>
    <t>52*229508*13</t>
  </si>
  <si>
    <t>johnpablo60@hotmail.com</t>
  </si>
  <si>
    <t>462 6335335</t>
  </si>
  <si>
    <t>skylucesa22@hotmail.com</t>
  </si>
  <si>
    <t>456 1015593</t>
  </si>
  <si>
    <t>josejuangl@hotmail.com</t>
  </si>
  <si>
    <t>47 2564713</t>
  </si>
  <si>
    <t>92*12*15070</t>
  </si>
  <si>
    <t>jorge.aguilera.mtz@gmail.com</t>
  </si>
  <si>
    <t>477 1200606</t>
  </si>
  <si>
    <t>52*14*18294</t>
  </si>
  <si>
    <t>edgar.lopez@grupocumbres.com</t>
  </si>
  <si>
    <t>921 2650866</t>
  </si>
  <si>
    <t>virginia.vazquez@pemex.com</t>
  </si>
  <si>
    <t>52*42696*11</t>
  </si>
  <si>
    <t>fernando.estrada@iec-ptd.com</t>
  </si>
  <si>
    <t>arqcoms@hotmail.com,cesar.macias@cfe.gob.mx</t>
  </si>
  <si>
    <t>461 5461920</t>
  </si>
  <si>
    <t>72*13*67706</t>
  </si>
  <si>
    <t>rammseth@hotmail.com</t>
  </si>
  <si>
    <t>472 7223527</t>
  </si>
  <si>
    <t>72*1032490*2</t>
  </si>
  <si>
    <t>manuel.padilla@pylsasilao.com</t>
  </si>
  <si>
    <t>472 7222714</t>
  </si>
  <si>
    <t>72*628494*2</t>
  </si>
  <si>
    <t>magma.arq@hotmail.com</t>
  </si>
  <si>
    <t>461 1149686</t>
  </si>
  <si>
    <t>neo_morpheo@hotmail.com</t>
  </si>
  <si>
    <t>MAC-9</t>
  </si>
  <si>
    <t>MGP-3</t>
  </si>
  <si>
    <t>&lt;</t>
  </si>
  <si>
    <t>F-4704,F-4705</t>
  </si>
  <si>
    <t>ANEXO LA FACTURA CORRESPONDIENTE AL MES DE ABRIL.</t>
  </si>
  <si>
    <t>SALUDOS</t>
  </si>
  <si>
    <t>F-4725</t>
  </si>
  <si>
    <t>F-4724</t>
  </si>
  <si>
    <t>F-4723</t>
  </si>
  <si>
    <t>F-4736</t>
  </si>
  <si>
    <t>F-4735</t>
  </si>
  <si>
    <t>CERVANTES MORALES LAURA PEREGRINA</t>
  </si>
  <si>
    <t>472 7225951</t>
  </si>
  <si>
    <t>472 1181994</t>
  </si>
  <si>
    <t>laucervantesmorales@hotmail.com</t>
  </si>
  <si>
    <t>F-4731</t>
  </si>
  <si>
    <t>F-4722</t>
  </si>
  <si>
    <t>F-4730</t>
  </si>
  <si>
    <t>F-4733</t>
  </si>
  <si>
    <t>F-4734</t>
  </si>
  <si>
    <t>F-4732</t>
  </si>
  <si>
    <t>Parra Sánchez Mariana, Ing</t>
  </si>
  <si>
    <t>F-4773</t>
  </si>
  <si>
    <t>F-4782</t>
  </si>
  <si>
    <t>F-4781</t>
  </si>
  <si>
    <t>LOPEZ ESCAMILLA LEANDRO ARTURO</t>
  </si>
  <si>
    <t>417 1729243</t>
  </si>
  <si>
    <t>461 2125841</t>
  </si>
  <si>
    <t>92*12125841</t>
  </si>
  <si>
    <t>arturole7@hotmail.com</t>
  </si>
  <si>
    <t>F-4787</t>
  </si>
  <si>
    <t>F-4789</t>
  </si>
  <si>
    <t>F-4788</t>
  </si>
  <si>
    <t>F-4805</t>
  </si>
  <si>
    <t>F-4807</t>
  </si>
  <si>
    <t>F-4806</t>
  </si>
  <si>
    <t>F-4811</t>
  </si>
  <si>
    <t>F-4816</t>
  </si>
  <si>
    <t>F-4815</t>
  </si>
  <si>
    <t>F-4812</t>
  </si>
  <si>
    <t>F-4814</t>
  </si>
  <si>
    <t>F-4813</t>
  </si>
  <si>
    <t>F-4808</t>
  </si>
  <si>
    <t>F-4809,4809</t>
  </si>
  <si>
    <t>F-4817</t>
  </si>
  <si>
    <t>F-4231</t>
  </si>
  <si>
    <t>MORENO OLIVA OCTAVIO MANUEL</t>
  </si>
  <si>
    <t>CONSTRUCCION Y DISEÑO DEL CENTRO,S.A. DE  C.V.</t>
  </si>
  <si>
    <t>GRUPO CONSTRUCTOR CUMBRES,S.A. DE C.V. SLP</t>
  </si>
  <si>
    <t>LOPEZ PARAMO ISAAC</t>
  </si>
  <si>
    <t>CONSTRUCTORA PIEDRA ANGULAR,S.A. DE C.V.</t>
  </si>
  <si>
    <t>ESCAMILLA SILVA SERGIO</t>
  </si>
  <si>
    <t>INGENIERIA Y OBRAS DE CALIDAD,S.A. DE C.V.</t>
  </si>
  <si>
    <t>F-4940</t>
  </si>
  <si>
    <t>F-4948</t>
  </si>
  <si>
    <t>F-4947</t>
  </si>
  <si>
    <t>F-4946</t>
  </si>
  <si>
    <t>F-4942</t>
  </si>
  <si>
    <t>F-4941</t>
  </si>
  <si>
    <t>F-3849</t>
  </si>
  <si>
    <t>F-4955</t>
  </si>
  <si>
    <t>F-4952</t>
  </si>
  <si>
    <t>F-4951</t>
  </si>
  <si>
    <t>F-1040</t>
  </si>
  <si>
    <t>F-4943</t>
  </si>
  <si>
    <t>F-4969</t>
  </si>
  <si>
    <t>F-4970</t>
  </si>
  <si>
    <t>CASTRO OSPINO HEBERT DAVID ANTONIO</t>
  </si>
  <si>
    <t>LOPEZ FLORES CLAUDIA</t>
  </si>
  <si>
    <r>
      <t xml:space="preserve">NOMBRE DEL ALUMNO: </t>
    </r>
    <r>
      <rPr>
        <sz val="11"/>
        <color theme="1"/>
        <rFont val="Calibri"/>
        <family val="2"/>
        <scheme val="minor"/>
      </rPr>
      <t>MARES GODINEZ LAURA MARGARITA</t>
    </r>
  </si>
  <si>
    <t>MAYO</t>
  </si>
  <si>
    <t>F-5047</t>
  </si>
  <si>
    <t>F-5046</t>
  </si>
  <si>
    <t>F-5055</t>
  </si>
  <si>
    <t>F-5048</t>
  </si>
  <si>
    <t>F-5052</t>
  </si>
  <si>
    <t>F-5054</t>
  </si>
  <si>
    <t>F-5050,5051</t>
  </si>
  <si>
    <t>F-5053</t>
  </si>
  <si>
    <t>DIMARJ</t>
  </si>
  <si>
    <t>FUENTES URTAZA LUIS RODRIGO</t>
  </si>
  <si>
    <t>REVALIDANDO</t>
  </si>
  <si>
    <t>SUASTE PUERTO OSVALDO</t>
  </si>
  <si>
    <t>MA. AUXILIO</t>
  </si>
  <si>
    <t>F-5049</t>
  </si>
  <si>
    <t>F-4944</t>
  </si>
  <si>
    <t>f-4641</t>
  </si>
  <si>
    <t>F-5093</t>
  </si>
  <si>
    <t>F-5109</t>
  </si>
  <si>
    <t>F-5112</t>
  </si>
  <si>
    <t>F-5086</t>
  </si>
  <si>
    <t>F-5084</t>
  </si>
  <si>
    <t>F-5088</t>
  </si>
  <si>
    <t>F-5111</t>
  </si>
  <si>
    <t>F-5110</t>
  </si>
  <si>
    <t>F-5104</t>
  </si>
  <si>
    <t>F-5106</t>
  </si>
  <si>
    <t>F-5107</t>
  </si>
  <si>
    <t>F-5095</t>
  </si>
  <si>
    <t>LOPEZ FLORES FRANCISCO JAVIER</t>
  </si>
  <si>
    <t>72*8*45044</t>
  </si>
  <si>
    <t>F-5135</t>
  </si>
  <si>
    <t>F-4810,5170</t>
  </si>
  <si>
    <t>f-5145</t>
  </si>
  <si>
    <t>F-5200</t>
  </si>
  <si>
    <t>F-5199</t>
  </si>
  <si>
    <t>F-5198</t>
  </si>
  <si>
    <t>F-5292</t>
  </si>
  <si>
    <t>F-5291</t>
  </si>
  <si>
    <t>F-5293</t>
  </si>
  <si>
    <t>F-5290</t>
  </si>
  <si>
    <t>ORLANZZINI ARREGUIN ROBERTO</t>
  </si>
  <si>
    <t>F-5299</t>
  </si>
  <si>
    <t>F-5315</t>
  </si>
  <si>
    <t>F-5301</t>
  </si>
  <si>
    <t>F-5313,F-5314</t>
  </si>
  <si>
    <t>F-5302</t>
  </si>
  <si>
    <t>F-5333</t>
  </si>
  <si>
    <t>JUNIO</t>
  </si>
  <si>
    <t>NO LA TOMO</t>
  </si>
  <si>
    <t>F-5478</t>
  </si>
  <si>
    <t>F-5477</t>
  </si>
  <si>
    <t>F-5476</t>
  </si>
  <si>
    <t>F-5519</t>
  </si>
  <si>
    <t>F-5523</t>
  </si>
  <si>
    <t>F-5534</t>
  </si>
  <si>
    <t>F-5533</t>
  </si>
  <si>
    <t>F-5532</t>
  </si>
  <si>
    <t>F-5529</t>
  </si>
  <si>
    <t>F-5530</t>
  </si>
  <si>
    <t>F-5531</t>
  </si>
  <si>
    <t>3er. MATERIA</t>
  </si>
  <si>
    <t>F-5548</t>
  </si>
  <si>
    <t>F-5552</t>
  </si>
  <si>
    <t>F-5551</t>
  </si>
  <si>
    <t>F-5550</t>
  </si>
  <si>
    <t>F-5449</t>
  </si>
  <si>
    <t>INSTITUTO TECNOLOGICO DE LA CONSTRUCCIÓN,A.C.</t>
  </si>
  <si>
    <t>EVALUACION DE PROYECTOS</t>
  </si>
  <si>
    <t>F-5564</t>
  </si>
  <si>
    <t>F5602</t>
  </si>
  <si>
    <t>JULIO</t>
  </si>
  <si>
    <t>AGOSTO</t>
  </si>
  <si>
    <r>
      <t xml:space="preserve">NOMBRE DEL ALUMNO: </t>
    </r>
    <r>
      <rPr>
        <sz val="11"/>
        <color theme="1"/>
        <rFont val="Calibri"/>
        <family val="2"/>
        <scheme val="minor"/>
      </rPr>
      <t>MA. AUXILIO</t>
    </r>
  </si>
  <si>
    <t>F-5613</t>
  </si>
  <si>
    <t>f-4727</t>
  </si>
  <si>
    <t>NOMBRE DEL ALUMNO: SALAS PEREZ CHRISTYAN RAMMSETH</t>
  </si>
  <si>
    <t>F-5652</t>
  </si>
  <si>
    <t>F-5647</t>
  </si>
  <si>
    <t>F-5651</t>
  </si>
  <si>
    <t>F-5649,5650</t>
  </si>
  <si>
    <t>F-5714</t>
  </si>
  <si>
    <t>F-5718</t>
  </si>
  <si>
    <t>c</t>
  </si>
  <si>
    <t>F-5791</t>
  </si>
  <si>
    <t>F-5790</t>
  </si>
  <si>
    <t>F-5831</t>
  </si>
  <si>
    <t>F-5832</t>
  </si>
  <si>
    <t>F-5734</t>
  </si>
  <si>
    <t>F-5083</t>
  </si>
  <si>
    <t>F-5082</t>
  </si>
  <si>
    <t>f-5428</t>
  </si>
  <si>
    <t>F-5845</t>
  </si>
  <si>
    <t>MORENO ALVARADO JOSE ANTONIO</t>
  </si>
  <si>
    <t>F-5903</t>
  </si>
  <si>
    <t>F-5902</t>
  </si>
  <si>
    <t>F-5900</t>
  </si>
  <si>
    <t>F-5425</t>
  </si>
  <si>
    <t>F-5424</t>
  </si>
  <si>
    <t>F-5952</t>
  </si>
  <si>
    <t>F-5969</t>
  </si>
  <si>
    <t>F-5975</t>
  </si>
  <si>
    <t>F-5973</t>
  </si>
  <si>
    <t>F-5971</t>
  </si>
  <si>
    <t>F-5974</t>
  </si>
  <si>
    <t>F-5960</t>
  </si>
  <si>
    <t>F-5990</t>
  </si>
  <si>
    <t>F-5993</t>
  </si>
  <si>
    <t>F-5087</t>
  </si>
  <si>
    <t>F-5085</t>
  </si>
  <si>
    <t>F-5094</t>
  </si>
  <si>
    <t>F-5092</t>
  </si>
  <si>
    <t>f-2020</t>
  </si>
  <si>
    <t>F-5020</t>
  </si>
  <si>
    <t>F-5426</t>
  </si>
  <si>
    <t>F-5427</t>
  </si>
  <si>
    <t>F-5108</t>
  </si>
  <si>
    <t>F-5091</t>
  </si>
  <si>
    <t>F-5105</t>
  </si>
  <si>
    <t>F-5300</t>
  </si>
  <si>
    <t>F-5471</t>
  </si>
  <si>
    <t>F-5716,5764</t>
  </si>
  <si>
    <t>F-5758</t>
  </si>
  <si>
    <t>F-5757</t>
  </si>
  <si>
    <t>F-5756</t>
  </si>
  <si>
    <t>F-5998</t>
  </si>
  <si>
    <t>F-5991</t>
  </si>
  <si>
    <t>F-5935</t>
  </si>
  <si>
    <t>F-5755</t>
  </si>
  <si>
    <t>F-5516</t>
  </si>
  <si>
    <t>F-5517.5518</t>
  </si>
  <si>
    <t>F-5715</t>
  </si>
  <si>
    <t>F-5934</t>
  </si>
  <si>
    <t>F-5753</t>
  </si>
  <si>
    <t>F-5754</t>
  </si>
  <si>
    <t>F-6029,F-6030</t>
  </si>
  <si>
    <t>F-6031</t>
  </si>
  <si>
    <t>F-6032</t>
  </si>
  <si>
    <t>F-5972</t>
  </si>
  <si>
    <t>F-6042</t>
  </si>
  <si>
    <t>F-6044</t>
  </si>
  <si>
    <t>F-6041</t>
  </si>
  <si>
    <t>F-6047</t>
  </si>
  <si>
    <t>F-6046</t>
  </si>
  <si>
    <t>F-6045</t>
  </si>
  <si>
    <t>F-6049</t>
  </si>
  <si>
    <t>F-6053</t>
  </si>
  <si>
    <t>DIRECCION ESTRATEGICA</t>
  </si>
  <si>
    <t>F-6074</t>
  </si>
  <si>
    <t>F-6073</t>
  </si>
  <si>
    <t>F-6072</t>
  </si>
  <si>
    <t>F-6143</t>
  </si>
  <si>
    <t>F-6141</t>
  </si>
  <si>
    <t>F-6156</t>
  </si>
  <si>
    <t>F-6158</t>
  </si>
  <si>
    <t>F-6159</t>
  </si>
  <si>
    <t>HERNANDEZ HERNANDEZ JESUS</t>
  </si>
  <si>
    <t>F-6272</t>
  </si>
  <si>
    <t>F-6230</t>
  </si>
  <si>
    <t>F-5269</t>
  </si>
  <si>
    <t>F-6270</t>
  </si>
  <si>
    <t>F-6268</t>
  </si>
  <si>
    <t>F--6228</t>
  </si>
  <si>
    <t>F-6183</t>
  </si>
  <si>
    <t>F-6182</t>
  </si>
  <si>
    <t>f-6361</t>
  </si>
  <si>
    <t>NOMBRE DEL ALUMNO: PADILLA ALMANZA FRANCISCO MANUEL</t>
  </si>
  <si>
    <r>
      <t xml:space="preserve">NOMBRE DEL ALUMNO: </t>
    </r>
    <r>
      <rPr>
        <sz val="11"/>
        <color theme="1"/>
        <rFont val="Calibri"/>
        <family val="2"/>
        <scheme val="minor"/>
      </rPr>
      <t>CANO DURAN OMAR FERNANDO</t>
    </r>
  </si>
  <si>
    <t>F-6452</t>
  </si>
  <si>
    <t>F-6454</t>
  </si>
  <si>
    <t>f-6453</t>
  </si>
  <si>
    <t>F-6378</t>
  </si>
  <si>
    <t>F-6457</t>
  </si>
  <si>
    <r>
      <t xml:space="preserve">NOMBRE DEL ALUMNO: </t>
    </r>
    <r>
      <rPr>
        <sz val="11"/>
        <color theme="1"/>
        <rFont val="Calibri"/>
        <family val="2"/>
        <scheme val="minor"/>
      </rPr>
      <t>CANO DURAN OMAR FERNANDO.</t>
    </r>
  </si>
  <si>
    <t>462 1065832</t>
  </si>
  <si>
    <t>F-6475</t>
  </si>
  <si>
    <t>F-6476</t>
  </si>
  <si>
    <t>F-6477</t>
  </si>
  <si>
    <t>F-6478</t>
  </si>
  <si>
    <t>F-6479</t>
  </si>
  <si>
    <t>F-6480</t>
  </si>
  <si>
    <t>F-6481</t>
  </si>
  <si>
    <t>F-6482</t>
  </si>
  <si>
    <t>F-6483</t>
  </si>
  <si>
    <t>72*621671*3</t>
  </si>
  <si>
    <t>F-5441</t>
  </si>
  <si>
    <t>F-6544</t>
  </si>
  <si>
    <t>F-6540</t>
  </si>
  <si>
    <t>F-6542</t>
  </si>
  <si>
    <t>F-6543</t>
  </si>
  <si>
    <t>F-6379</t>
  </si>
  <si>
    <r>
      <t xml:space="preserve">NOMBRE DEL ALUMNO: </t>
    </r>
    <r>
      <rPr>
        <sz val="12"/>
        <color theme="1"/>
        <rFont val="Times New Roman"/>
        <family val="1"/>
      </rPr>
      <t>LOPEZ FLORES CLAUDIA</t>
    </r>
  </si>
  <si>
    <t>F-6583</t>
  </si>
  <si>
    <t>F-6585</t>
  </si>
  <si>
    <t>F-6584</t>
  </si>
  <si>
    <t>F-6558</t>
  </si>
  <si>
    <t>F-6559</t>
  </si>
  <si>
    <t>F-6560,6561</t>
  </si>
  <si>
    <t>F-6567</t>
  </si>
  <si>
    <r>
      <t xml:space="preserve">NOMBRE DEL ALUMNO: </t>
    </r>
    <r>
      <rPr>
        <sz val="11"/>
        <color theme="1"/>
        <rFont val="Calibri"/>
        <family val="2"/>
        <scheme val="minor"/>
      </rPr>
      <t>LOPEZ FLORES FRANCISCO JAVIER</t>
    </r>
  </si>
  <si>
    <t>F-6708</t>
  </si>
  <si>
    <t>F-6697</t>
  </si>
  <si>
    <t>F-6700</t>
  </si>
  <si>
    <t>F-6698</t>
  </si>
  <si>
    <t>F-6699</t>
  </si>
  <si>
    <t>F-6695</t>
  </si>
  <si>
    <t>f-6777</t>
  </si>
  <si>
    <t>F-6775</t>
  </si>
  <si>
    <t>F-6778,F-6779</t>
  </si>
  <si>
    <t>92*10*5873</t>
  </si>
  <si>
    <t>F-6877</t>
  </si>
  <si>
    <t>F-6880</t>
  </si>
  <si>
    <t>CERTIFICADOS</t>
  </si>
  <si>
    <t>TENOPALA</t>
  </si>
  <si>
    <t>F-6846</t>
  </si>
  <si>
    <t>RODRIGUES S</t>
  </si>
  <si>
    <t>F-6878</t>
  </si>
  <si>
    <t>F-6881</t>
  </si>
  <si>
    <t>LOPEZ G.</t>
  </si>
  <si>
    <t>F-6882</t>
  </si>
  <si>
    <t>F-6875</t>
  </si>
  <si>
    <t>F-6776</t>
  </si>
  <si>
    <t>SANCHEZ MTZ</t>
  </si>
  <si>
    <t>F-6993</t>
  </si>
  <si>
    <t>F-6995</t>
  </si>
  <si>
    <t>F-6996</t>
  </si>
  <si>
    <t>F-6991</t>
  </si>
  <si>
    <t>F-6990</t>
  </si>
  <si>
    <t>F-6989</t>
  </si>
  <si>
    <t>F-6494</t>
  </si>
  <si>
    <t>F-6944</t>
  </si>
  <si>
    <t>CARRERA LOZOYA EDGAR SALVADOR</t>
  </si>
  <si>
    <t>RAMIREZ IRETA ALFREDO</t>
  </si>
  <si>
    <t>MARTINEZ ARAMBULA RICARDO</t>
  </si>
  <si>
    <t>GONZALEZ FRANCO NORMA ALICIA</t>
  </si>
  <si>
    <t>F-6988</t>
  </si>
  <si>
    <t>F-6942</t>
  </si>
  <si>
    <t>F-6945</t>
  </si>
  <si>
    <t>F-6987</t>
  </si>
  <si>
    <t>EFREN GARCIA</t>
  </si>
  <si>
    <t>F-7032</t>
  </si>
  <si>
    <t>F-7028</t>
  </si>
  <si>
    <t>F-7029</t>
  </si>
  <si>
    <t>F-7030</t>
  </si>
  <si>
    <t>F-7033</t>
  </si>
  <si>
    <t>F-7034</t>
  </si>
  <si>
    <t>F-7042</t>
  </si>
  <si>
    <t>F-7031</t>
  </si>
  <si>
    <t>F-6943</t>
  </si>
  <si>
    <t>F-7079</t>
  </si>
  <si>
    <t>F-7078</t>
  </si>
  <si>
    <t>F-7077</t>
  </si>
  <si>
    <t>F-7076</t>
  </si>
  <si>
    <t>F-7075</t>
  </si>
  <si>
    <t>6TA. MENSUALIDAD</t>
  </si>
  <si>
    <t>F-7044</t>
  </si>
  <si>
    <t>F-7096</t>
  </si>
  <si>
    <t>F-7097</t>
  </si>
  <si>
    <t>F-7098</t>
  </si>
  <si>
    <t>F-7095</t>
  </si>
  <si>
    <t xml:space="preserve">ANGUIANO LUIS </t>
  </si>
  <si>
    <t>LUIS ALFONSO GARCIA</t>
  </si>
  <si>
    <t>CERTIFICADO</t>
  </si>
  <si>
    <t>f-7126</t>
  </si>
  <si>
    <t>f-7125</t>
  </si>
  <si>
    <t>F-7306,F-7307</t>
  </si>
  <si>
    <t>F-7120</t>
  </si>
  <si>
    <t>F-7293</t>
  </si>
  <si>
    <t>F-7114</t>
  </si>
  <si>
    <t>F-7128</t>
  </si>
  <si>
    <t>F-7127</t>
  </si>
  <si>
    <t>ALFONSO GARCIA</t>
  </si>
  <si>
    <t>F-7218</t>
  </si>
  <si>
    <t>F-7118</t>
  </si>
  <si>
    <t>ANGUIANO</t>
  </si>
  <si>
    <t>F-7119</t>
  </si>
  <si>
    <t>F-7305</t>
  </si>
  <si>
    <t>PEREZ AGUILAR VIDAL</t>
  </si>
  <si>
    <t>F-7117</t>
  </si>
  <si>
    <t>TERRAZAS SOLIS ERICK ALFONSO</t>
  </si>
  <si>
    <t>F-7116</t>
  </si>
  <si>
    <t>AGUILERA BUSTOS SAUL</t>
  </si>
  <si>
    <t>F-7124</t>
  </si>
  <si>
    <t>FUENTES GONZALEZ RODRIGO</t>
  </si>
  <si>
    <t>LOPEZ JARAMILLO JUAN BOSCO</t>
  </si>
  <si>
    <t>RAYA MONCADA ELBA ELIZABETH</t>
  </si>
  <si>
    <t>MUÑOZ LOPEZ CARLOS</t>
  </si>
  <si>
    <t>CONEJO HERNANDEZ GABRIEL</t>
  </si>
  <si>
    <t>HINOJOSA ZAMORA MARIA DE LOURDES</t>
  </si>
  <si>
    <t>HINOJOSA NAVARRO J. GUADALUPE</t>
  </si>
  <si>
    <t>GUTIERREZ MENDOZA MANUEL</t>
  </si>
  <si>
    <t>BEDIA BRISEÑO GUILLERMO</t>
  </si>
  <si>
    <t>ORTIZ RAMIREZ JOSE ALFREDO</t>
  </si>
  <si>
    <t>CERVERA TORRES MAURO</t>
  </si>
  <si>
    <t xml:space="preserve">JUNIO </t>
  </si>
  <si>
    <t>MAC-8</t>
  </si>
  <si>
    <t>Hernández García Juan Pedro, Arq</t>
  </si>
  <si>
    <r>
      <t xml:space="preserve">NOMBRE DEL ALUMNO: </t>
    </r>
    <r>
      <rPr>
        <sz val="11"/>
        <color theme="1"/>
        <rFont val="Calibri"/>
        <family val="2"/>
        <scheme val="minor"/>
      </rPr>
      <t>FLORES RIVERA GERARDO</t>
    </r>
  </si>
  <si>
    <t>F-7348</t>
  </si>
  <si>
    <t>F-7346</t>
  </si>
  <si>
    <t>F-7347</t>
  </si>
  <si>
    <t>F-7531</t>
  </si>
  <si>
    <t>HERNANDEZ GONZALEZ JUAN PABLO</t>
  </si>
  <si>
    <t>F-7517</t>
  </si>
  <si>
    <t>VAZQUEZ PIÑA MA. GUADALUPE</t>
  </si>
  <si>
    <t>F-7518</t>
  </si>
  <si>
    <t>BELTRAN BANDA VERONICA</t>
  </si>
  <si>
    <t>F-7514</t>
  </si>
  <si>
    <t>F-7545</t>
  </si>
  <si>
    <t>JUAN PEDRO</t>
  </si>
  <si>
    <t>F-7523</t>
  </si>
  <si>
    <t>F-7520</t>
  </si>
  <si>
    <t>F-7519</t>
  </si>
  <si>
    <t>F-7524</t>
  </si>
  <si>
    <t>RAMIREZ ALATORRE WENDY ALEJANDRA</t>
  </si>
  <si>
    <t>F-7515</t>
  </si>
  <si>
    <r>
      <t xml:space="preserve">NOMBRE DEL ALUMNO: </t>
    </r>
    <r>
      <rPr>
        <sz val="11"/>
        <color theme="1"/>
        <rFont val="Calibri"/>
        <family val="2"/>
        <scheme val="minor"/>
      </rPr>
      <t>CERVANTES MORALES LAURA PEREGRINA</t>
    </r>
  </si>
  <si>
    <r>
      <t xml:space="preserve">NOMBRE DEL ALUMNO: </t>
    </r>
    <r>
      <rPr>
        <sz val="11"/>
        <color theme="1"/>
        <rFont val="Calibri"/>
        <family val="2"/>
        <scheme val="minor"/>
      </rPr>
      <t>LOPEZ ESCAMILLA LEANDRO ARTURO</t>
    </r>
  </si>
  <si>
    <r>
      <t xml:space="preserve">NOMBRE DEL ALUMNO: </t>
    </r>
    <r>
      <rPr>
        <sz val="11"/>
        <color theme="1"/>
        <rFont val="Calibri"/>
        <family val="2"/>
        <scheme val="minor"/>
      </rPr>
      <t>PEREZ BELTRAN JUAN PABLO.</t>
    </r>
  </si>
  <si>
    <t>SOCIOS</t>
  </si>
  <si>
    <t>FACTURAR A ELECTRO OBRA DEL BAJIO</t>
  </si>
  <si>
    <t>GONZALEZ MARTINEZ MA. ISABEL</t>
  </si>
  <si>
    <t>FACTURAR A ALEJANDRO SIERRA VILLAFAÑA</t>
  </si>
  <si>
    <t>FACTURAR A CONEJO HERNANDEZ GABRIEL</t>
  </si>
  <si>
    <t>FACTURAR A ASESORES PROFESIONALES Y VALUADORES</t>
  </si>
  <si>
    <t>FACTURAR A JOLUE CONSTRUCCION</t>
  </si>
  <si>
    <t>FACTURAR A CONSTRUCTORA ALLIEN</t>
  </si>
  <si>
    <t>FACTURAR A NOMBRE DE EL</t>
  </si>
  <si>
    <t>FACTURAR A ELIAS URIBE LONGORIA</t>
  </si>
  <si>
    <t>FACTURA A NOMBRE DE EL</t>
  </si>
  <si>
    <t>FACTURAR A EL</t>
  </si>
  <si>
    <t>FACTURAR A GRUPO BENDIT</t>
  </si>
  <si>
    <t>FACTURAR A NOMBRE DE CFE</t>
  </si>
  <si>
    <t>F-7603</t>
  </si>
  <si>
    <t>F-7610</t>
  </si>
  <si>
    <t>F-7607</t>
  </si>
  <si>
    <t>F-7606</t>
  </si>
  <si>
    <t>F-7605</t>
  </si>
  <si>
    <t>F-7604</t>
  </si>
  <si>
    <t>F-7602</t>
  </si>
  <si>
    <t>F-7609</t>
  </si>
  <si>
    <t>F-7608</t>
  </si>
  <si>
    <t>F-7625</t>
  </si>
  <si>
    <t>F-7624</t>
  </si>
  <si>
    <t>RODRIGUEZ SUAREZ MANUEL ALEJANDRO</t>
  </si>
  <si>
    <t xml:space="preserve">FACTURAR A  </t>
  </si>
  <si>
    <t>F-7631,7633</t>
  </si>
  <si>
    <t>F-7630</t>
  </si>
  <si>
    <t>F-7629</t>
  </si>
  <si>
    <t>F-7628</t>
  </si>
  <si>
    <t>F-7635,7636</t>
  </si>
  <si>
    <t>F-7634</t>
  </si>
  <si>
    <t>F-7303,7304</t>
  </si>
  <si>
    <t>F-7035</t>
  </si>
  <si>
    <t>x fact.</t>
  </si>
  <si>
    <t>F-7724</t>
  </si>
  <si>
    <t>F-7721</t>
  </si>
  <si>
    <t>F-7723</t>
  </si>
  <si>
    <t>F-7722</t>
  </si>
  <si>
    <t>AGUAS MANCILLAS JUAN LUIS</t>
  </si>
  <si>
    <t>FACTURAS A NOMBRE DE IMBA</t>
  </si>
  <si>
    <t>F-7798</t>
  </si>
  <si>
    <t>F-7800</t>
  </si>
  <si>
    <t>F-7801</t>
  </si>
  <si>
    <t>F-7802</t>
  </si>
  <si>
    <t>F-7805</t>
  </si>
  <si>
    <t>F-7804</t>
  </si>
  <si>
    <t>F-7803</t>
  </si>
  <si>
    <t>F-7806</t>
  </si>
  <si>
    <t>BARRON ZENNI IVO CESAR</t>
  </si>
  <si>
    <t>F-7797</t>
  </si>
  <si>
    <t>F-7799</t>
  </si>
  <si>
    <t>F-7796</t>
  </si>
  <si>
    <t>F-7795</t>
  </si>
  <si>
    <t>F-7808</t>
  </si>
  <si>
    <t>IRETA MORENO CECILIA</t>
  </si>
  <si>
    <t>F-7349</t>
  </si>
  <si>
    <t>HERNANDEZ RAMIREZ JOSE RAUL</t>
  </si>
  <si>
    <t>F-7129</t>
  </si>
  <si>
    <t>CARMONA CONTRERAS JOSE GUILLERMO</t>
  </si>
  <si>
    <t>F-7526</t>
  </si>
  <si>
    <t>CAMARGO SEGOVIA CLAUDIA</t>
  </si>
  <si>
    <t>F-7345</t>
  </si>
  <si>
    <t>RAMIREZ VILLEGAS JOEL MARIO</t>
  </si>
  <si>
    <t>F-7353</t>
  </si>
  <si>
    <t>LOPEZ BADAJOZ MIRIAM GEORGINA</t>
  </si>
  <si>
    <t>AGUILAR MORALES DIANA YAKAIRA</t>
  </si>
  <si>
    <t>QUINTANA VEGA RAQUEL ADRIANA</t>
  </si>
  <si>
    <t>BRISEÑO MARTINEZ JUAN CARLOS</t>
  </si>
  <si>
    <t>PEREZ RAMIREZ CINTYA IVONNE</t>
  </si>
  <si>
    <t>MOSIÑO PINEDA SERGIO</t>
  </si>
  <si>
    <t>JAIMES MUNDO JAVIER</t>
  </si>
  <si>
    <t>F-7824</t>
  </si>
  <si>
    <t>F-7822</t>
  </si>
  <si>
    <t>F-7827</t>
  </si>
  <si>
    <t>F-7828</t>
  </si>
  <si>
    <t>RODRIGUEZ CERROBLANCO JUAN PEDRO</t>
  </si>
  <si>
    <t>F-7823</t>
  </si>
  <si>
    <t>F-7825</t>
  </si>
  <si>
    <t>F-7821</t>
  </si>
  <si>
    <t>f-7908</t>
  </si>
  <si>
    <t>F-7409</t>
  </si>
  <si>
    <t>F-7999,8000</t>
  </si>
  <si>
    <t>F-8003</t>
  </si>
  <si>
    <t>F-8031</t>
  </si>
  <si>
    <t>F-8527</t>
  </si>
  <si>
    <t>F-8526</t>
  </si>
  <si>
    <t>F-8525</t>
  </si>
  <si>
    <t>F-523,8524</t>
  </si>
  <si>
    <t>F-8522</t>
  </si>
  <si>
    <t>F-8520</t>
  </si>
  <si>
    <t>F-8112</t>
  </si>
  <si>
    <t>F-8111</t>
  </si>
  <si>
    <t>F-8110</t>
  </si>
  <si>
    <t>F-8108</t>
  </si>
  <si>
    <t>F-8107</t>
  </si>
  <si>
    <t>F-8113</t>
  </si>
  <si>
    <t>F-8030</t>
  </si>
  <si>
    <t>F-8589</t>
  </si>
  <si>
    <t>F-8132</t>
  </si>
  <si>
    <t>F-8134</t>
  </si>
  <si>
    <t>F-8623</t>
  </si>
  <si>
    <t>F-8625</t>
  </si>
  <si>
    <t>F-8626</t>
  </si>
  <si>
    <t>F-8624</t>
  </si>
  <si>
    <t>F-8631</t>
  </si>
  <si>
    <t>F-8630</t>
  </si>
  <si>
    <t>F-8629</t>
  </si>
  <si>
    <t>F-8628</t>
  </si>
  <si>
    <t>F-8627</t>
  </si>
  <si>
    <t>F-8658,8657</t>
  </si>
  <si>
    <t>F-8735</t>
  </si>
  <si>
    <t>F-8738</t>
  </si>
  <si>
    <t>F-8734</t>
  </si>
  <si>
    <t>F-8739</t>
  </si>
  <si>
    <t>F-8742</t>
  </si>
  <si>
    <t>F-8741</t>
  </si>
  <si>
    <t>F-8736</t>
  </si>
  <si>
    <t>F-8743,8744</t>
  </si>
  <si>
    <t>F-8737</t>
  </si>
  <si>
    <t>F-8733</t>
  </si>
  <si>
    <t>F-8830</t>
  </si>
  <si>
    <t>F-8133</t>
  </si>
  <si>
    <t>MENDIVIL PIÑA JOSE FRANCISCO</t>
  </si>
  <si>
    <t>VAZQUEZ ESQUIVEL GERARDO</t>
  </si>
  <si>
    <t>F-8937</t>
  </si>
  <si>
    <t>F-9147</t>
  </si>
  <si>
    <t>F-9168</t>
  </si>
  <si>
    <t>F-9167</t>
  </si>
  <si>
    <t>F-9163,9164</t>
  </si>
  <si>
    <t>F-9165,9166</t>
  </si>
  <si>
    <t>F-9159</t>
  </si>
  <si>
    <t>F-9160</t>
  </si>
  <si>
    <t>F-9161</t>
  </si>
  <si>
    <t>F-9162</t>
  </si>
  <si>
    <t>F-9158</t>
  </si>
  <si>
    <t>F-9157</t>
  </si>
  <si>
    <t>F-8109</t>
  </si>
  <si>
    <t>F-8929</t>
  </si>
  <si>
    <t>LACEDELLI CONSTANTINI EUGENIO EDUARDO</t>
  </si>
  <si>
    <t>F-8930</t>
  </si>
  <si>
    <t>F-8936</t>
  </si>
  <si>
    <t>F-8935</t>
  </si>
  <si>
    <t>F-8934</t>
  </si>
  <si>
    <t>F-8933</t>
  </si>
  <si>
    <t>F-8932</t>
  </si>
  <si>
    <t>F-8931</t>
  </si>
  <si>
    <t>F-8914</t>
  </si>
  <si>
    <t>F-8913</t>
  </si>
  <si>
    <t>F-8876</t>
  </si>
  <si>
    <t>F-8875</t>
  </si>
  <si>
    <t>f-8597</t>
  </si>
  <si>
    <t>f-7695</t>
  </si>
  <si>
    <t>F-7694</t>
  </si>
  <si>
    <r>
      <t xml:space="preserve">NOMBRE DEL ALUMNO: </t>
    </r>
    <r>
      <rPr>
        <sz val="11"/>
        <color theme="1"/>
        <rFont val="Calibri"/>
        <family val="2"/>
        <scheme val="minor"/>
      </rPr>
      <t>ARAUJO VALDEZ JUAN PABLO</t>
    </r>
  </si>
  <si>
    <t>F-9519,9520</t>
  </si>
  <si>
    <t>F-9356</t>
  </si>
  <si>
    <t>F-9654</t>
  </si>
  <si>
    <t>F-9353</t>
  </si>
  <si>
    <t>F-9206</t>
  </si>
  <si>
    <t>F-9221</t>
  </si>
  <si>
    <t>S/FACT.</t>
  </si>
  <si>
    <t>F-9214</t>
  </si>
  <si>
    <t>F-6271</t>
  </si>
  <si>
    <t>F-9362</t>
  </si>
  <si>
    <t>F-9215</t>
  </si>
  <si>
    <t>F-8877</t>
  </si>
  <si>
    <t>S/FAC.</t>
  </si>
  <si>
    <t>F-9734</t>
  </si>
  <si>
    <t>F-9633</t>
  </si>
  <si>
    <t>F-9725</t>
  </si>
  <si>
    <t>F-9732</t>
  </si>
  <si>
    <t>F-9727</t>
  </si>
  <si>
    <t>F-9724</t>
  </si>
  <si>
    <t>F-9733</t>
  </si>
  <si>
    <t>F-9731</t>
  </si>
  <si>
    <t>F-9730</t>
  </si>
  <si>
    <t>F-9729</t>
  </si>
  <si>
    <t>F-9728</t>
  </si>
  <si>
    <t>F-9220</t>
  </si>
  <si>
    <t>F-9218</t>
  </si>
  <si>
    <t>F-9619</t>
  </si>
  <si>
    <t>F-9512</t>
  </si>
  <si>
    <t>F-9513</t>
  </si>
  <si>
    <r>
      <t xml:space="preserve">NOMBRE DEL ALUMNO: </t>
    </r>
    <r>
      <rPr>
        <sz val="11"/>
        <color theme="1"/>
        <rFont val="Calibri"/>
        <family val="2"/>
        <scheme val="minor"/>
      </rPr>
      <t>SALAS PEREZ CHRISTYAN RAMMSETH</t>
    </r>
  </si>
  <si>
    <r>
      <t xml:space="preserve">NOMBRE DEL ALUMNO: </t>
    </r>
    <r>
      <rPr>
        <sz val="11"/>
        <color theme="1"/>
        <rFont val="Calibri"/>
        <family val="2"/>
        <scheme val="minor"/>
      </rPr>
      <t>ORLANZZINI ARREGUIN ROBERTO</t>
    </r>
  </si>
  <si>
    <r>
      <t xml:space="preserve">NOMBRE DEL ALUMNO: </t>
    </r>
    <r>
      <rPr>
        <sz val="11"/>
        <color theme="1"/>
        <rFont val="Calibri"/>
        <family val="2"/>
        <scheme val="minor"/>
      </rPr>
      <t>CASTRO OSPINO HEBERT DAVID ANTONIO</t>
    </r>
  </si>
  <si>
    <r>
      <t xml:space="preserve">NOMBRE DEL ALUMNO: </t>
    </r>
    <r>
      <rPr>
        <sz val="11"/>
        <color rgb="FF000000"/>
        <rFont val="Calibri"/>
        <family val="2"/>
        <scheme val="minor"/>
      </rPr>
      <t>SANCHEZ HERNANDEZ JOSE MANUEL</t>
    </r>
  </si>
  <si>
    <t>KURODA MORALES JESUS HECTOR</t>
  </si>
  <si>
    <t>F-9573</t>
  </si>
  <si>
    <t>F-7533</t>
  </si>
  <si>
    <t>F-9792</t>
  </si>
  <si>
    <t>F-7529</t>
  </si>
  <si>
    <t>F-9364</t>
  </si>
  <si>
    <t>F-9363</t>
  </si>
  <si>
    <t>F-9511</t>
  </si>
  <si>
    <t>F-7697</t>
  </si>
  <si>
    <t>F-7696</t>
  </si>
  <si>
    <t>F-9216</t>
  </si>
  <si>
    <t>F-9868</t>
  </si>
  <si>
    <t>F-7527</t>
  </si>
  <si>
    <t>F-9223</t>
  </si>
  <si>
    <t>F-7698</t>
  </si>
  <si>
    <t>F-8583</t>
  </si>
  <si>
    <t>F-9146</t>
  </si>
  <si>
    <t>S/F</t>
  </si>
  <si>
    <t>F-9568</t>
  </si>
  <si>
    <t>F-9786</t>
  </si>
  <si>
    <t>BORJA QUINTANAR ADRIAN</t>
  </si>
  <si>
    <t>ESTRADA BRAVO SALVADOR</t>
  </si>
  <si>
    <t>OLIVEROS NIETO GERARDO</t>
  </si>
  <si>
    <t>RICO GONZALEZ FRANCISCO JAVIER</t>
  </si>
  <si>
    <t>SAN ELIAS PEÑA HECTOR RENE</t>
  </si>
  <si>
    <t>VALTIERRA HERRERA JOSE MANUEL</t>
  </si>
  <si>
    <t>F-6362</t>
  </si>
  <si>
    <t>F-7910</t>
  </si>
  <si>
    <t>F-7911</t>
  </si>
  <si>
    <t>F-8579</t>
  </si>
  <si>
    <t>F-8586</t>
  </si>
  <si>
    <t>F-8585</t>
  </si>
  <si>
    <t>F-8582</t>
  </si>
  <si>
    <t>F-8587</t>
  </si>
  <si>
    <t>F-8581</t>
  </si>
  <si>
    <t>F-8588</t>
  </si>
  <si>
    <t>F-8580</t>
  </si>
  <si>
    <t>F-9570</t>
  </si>
  <si>
    <t>F-9210</t>
  </si>
  <si>
    <t>F-9346</t>
  </si>
  <si>
    <t>F-9575</t>
  </si>
  <si>
    <t>F-9569</t>
  </si>
  <si>
    <t>F-9598</t>
  </si>
  <si>
    <t>F-9350</t>
  </si>
  <si>
    <t>F-9514</t>
  </si>
  <si>
    <t>F-9326</t>
  </si>
  <si>
    <t>F-9325</t>
  </si>
  <si>
    <t>F-9327</t>
  </si>
  <si>
    <t>F-9328</t>
  </si>
  <si>
    <t>F-9599</t>
  </si>
  <si>
    <t>F-9620</t>
  </si>
  <si>
    <t>F-9860</t>
  </si>
  <si>
    <t>F-9865</t>
  </si>
  <si>
    <t>F-9866</t>
  </si>
  <si>
    <t>F-9542</t>
  </si>
  <si>
    <t>F-9352</t>
  </si>
  <si>
    <t>F-9516,9517</t>
  </si>
  <si>
    <t>F-9861</t>
  </si>
  <si>
    <t>F-9862</t>
  </si>
  <si>
    <t>F-9790</t>
  </si>
  <si>
    <t>F-9843</t>
  </si>
  <si>
    <t>F9844</t>
  </si>
  <si>
    <t>F-9833</t>
  </si>
  <si>
    <t>F-4839</t>
  </si>
  <si>
    <t>F-4840</t>
  </si>
  <si>
    <t>F-9917</t>
  </si>
  <si>
    <t>F-10043</t>
  </si>
  <si>
    <t>F-10048,10049</t>
  </si>
  <si>
    <t>F-9219</t>
  </si>
  <si>
    <t>F-9349</t>
  </si>
  <si>
    <t>F-9632</t>
  </si>
  <si>
    <t>F-9869</t>
  </si>
  <si>
    <t>F-9842</t>
  </si>
  <si>
    <t>F-9787</t>
  </si>
  <si>
    <t>F-10052</t>
  </si>
  <si>
    <t>F-9922</t>
  </si>
  <si>
    <t>F-9867</t>
  </si>
  <si>
    <t>F-9912</t>
  </si>
  <si>
    <t>F-10037</t>
  </si>
  <si>
    <t>F-9913</t>
  </si>
  <si>
    <t>F-9914</t>
  </si>
  <si>
    <t>F-9507</t>
  </si>
  <si>
    <t>F-9299</t>
  </si>
  <si>
    <t>F-9268</t>
  </si>
  <si>
    <t>F-7935</t>
  </si>
  <si>
    <r>
      <t xml:space="preserve">NOMBRE DEL ALUMNO: </t>
    </r>
    <r>
      <rPr>
        <sz val="11"/>
        <color rgb="FF000000"/>
        <rFont val="Calibri"/>
        <family val="2"/>
        <scheme val="minor"/>
      </rPr>
      <t>RAMIREZ ALATORRE WENDY ALEJANDRA</t>
    </r>
  </si>
  <si>
    <t>X FACT,</t>
  </si>
  <si>
    <t>F-10053</t>
  </si>
  <si>
    <t>F-10232</t>
  </si>
  <si>
    <t>F-10233</t>
  </si>
  <si>
    <t>F-10230</t>
  </si>
  <si>
    <t>F-10344</t>
  </si>
  <si>
    <t>F-10228</t>
  </si>
  <si>
    <t>F-10229</t>
  </si>
  <si>
    <t>F-10231</t>
  </si>
  <si>
    <t>F-10343</t>
  </si>
  <si>
    <t>F-10346</t>
  </si>
  <si>
    <t>F-10255</t>
  </si>
  <si>
    <t>F-10348</t>
  </si>
  <si>
    <t>F-10351</t>
  </si>
  <si>
    <t>F-10367,369</t>
  </si>
  <si>
    <t>F-10349,50</t>
  </si>
  <si>
    <t>F-10195</t>
  </si>
  <si>
    <t>NOMBRE DEL ALUMNO: AGUILAR MORALES DIANA YAKAIRA</t>
  </si>
  <si>
    <r>
      <t xml:space="preserve">NOMBRE DEL ALUMNO: </t>
    </r>
    <r>
      <rPr>
        <sz val="11"/>
        <color theme="1"/>
        <rFont val="Calibri"/>
        <family val="2"/>
        <scheme val="minor"/>
      </rPr>
      <t>ALDANA ESTRADA JORGE</t>
    </r>
  </si>
  <si>
    <r>
      <t xml:space="preserve">NOMBRE DEL ALUMNO: </t>
    </r>
    <r>
      <rPr>
        <sz val="11"/>
        <color theme="1"/>
        <rFont val="Calibri"/>
        <family val="2"/>
        <scheme val="minor"/>
      </rPr>
      <t>ORTIZ ZUMAYA EDGAR ALEJANDRO</t>
    </r>
  </si>
  <si>
    <t>F-10692</t>
  </si>
  <si>
    <t>F-10753</t>
  </si>
  <si>
    <t>F-10752</t>
  </si>
  <si>
    <t>F-10225,26</t>
  </si>
  <si>
    <t>F-10882</t>
  </si>
  <si>
    <t>F-10710,11</t>
  </si>
  <si>
    <t>F-10826</t>
  </si>
  <si>
    <t>F-10560</t>
  </si>
  <si>
    <t>F-10398</t>
  </si>
  <si>
    <t>F-10691</t>
  </si>
  <si>
    <t>F-10690</t>
  </si>
  <si>
    <t>F-10602</t>
  </si>
  <si>
    <t>F-10556</t>
  </si>
  <si>
    <t>F-10612</t>
  </si>
  <si>
    <t>F-10827</t>
  </si>
  <si>
    <t>F-10552</t>
  </si>
  <si>
    <t>F-10397</t>
  </si>
  <si>
    <t>F-10557</t>
  </si>
  <si>
    <t>F-10694</t>
  </si>
  <si>
    <t>F-10984</t>
  </si>
  <si>
    <t>F-11031</t>
  </si>
  <si>
    <t>F-10963</t>
  </si>
  <si>
    <t>F-10964</t>
  </si>
  <si>
    <t>F-10603</t>
  </si>
  <si>
    <t>F-10469,70</t>
  </si>
  <si>
    <t>F-10551</t>
  </si>
  <si>
    <t>F-10553</t>
  </si>
  <si>
    <t>F-11030</t>
  </si>
  <si>
    <t>F-10876</t>
  </si>
  <si>
    <t>F-10406</t>
  </si>
  <si>
    <t>F-10055</t>
  </si>
  <si>
    <t>F-10054</t>
  </si>
  <si>
    <t>F-10045</t>
  </si>
  <si>
    <t>F-9919</t>
  </si>
  <si>
    <t>F-10838</t>
  </si>
  <si>
    <t>F-10875</t>
  </si>
  <si>
    <t>F-9916</t>
  </si>
  <si>
    <t>F-9864</t>
  </si>
  <si>
    <t>F-10837</t>
  </si>
  <si>
    <t>F-10832</t>
  </si>
  <si>
    <t>F-10831</t>
  </si>
  <si>
    <t>f-9597</t>
  </si>
  <si>
    <t>F-8590</t>
  </si>
  <si>
    <t>F-8595</t>
  </si>
  <si>
    <t>F-8594</t>
  </si>
  <si>
    <t>F-8593</t>
  </si>
  <si>
    <t>F-7907</t>
  </si>
  <si>
    <t>F-7703</t>
  </si>
  <si>
    <t>F-7701</t>
  </si>
  <si>
    <t>F-10559</t>
  </si>
  <si>
    <t>F-10554</t>
  </si>
  <si>
    <t>F-10393</t>
  </si>
  <si>
    <t>F-7691</t>
  </si>
  <si>
    <t>F-8591</t>
  </si>
  <si>
    <t>F-11032</t>
  </si>
  <si>
    <t>F-7534</t>
  </si>
  <si>
    <t>F-9209</t>
  </si>
  <si>
    <t>irapuato</t>
  </si>
  <si>
    <r>
      <t xml:space="preserve">NOMBRE DEL ALUMNO: </t>
    </r>
    <r>
      <rPr>
        <sz val="11"/>
        <color theme="1"/>
        <rFont val="Calibri"/>
        <family val="2"/>
        <scheme val="minor"/>
      </rPr>
      <t>PADILLA ALMANZA FRANCISCO MANUEL</t>
    </r>
  </si>
  <si>
    <t>MVI-IRAPUATO</t>
  </si>
  <si>
    <t xml:space="preserve"> X FACT.</t>
  </si>
  <si>
    <t>octubre</t>
  </si>
  <si>
    <t>nvov</t>
  </si>
  <si>
    <r>
      <t xml:space="preserve">NOMBRE DEL ALUMNO: </t>
    </r>
    <r>
      <rPr>
        <sz val="11"/>
        <color theme="1"/>
        <rFont val="Calibri"/>
        <family val="2"/>
        <scheme val="minor"/>
      </rPr>
      <t>RAMIREZ ALATORRE WENDY ALEJANDRA</t>
    </r>
  </si>
  <si>
    <t>F-9915</t>
  </si>
  <si>
    <t>F-10842</t>
  </si>
  <si>
    <t>F-10840</t>
  </si>
  <si>
    <t>F-10835</t>
  </si>
  <si>
    <t>F-10878</t>
  </si>
  <si>
    <t>F-10834</t>
  </si>
  <si>
    <t>F-10872</t>
  </si>
  <si>
    <t>F-10884</t>
  </si>
  <si>
    <t>F-10881</t>
  </si>
  <si>
    <t>F-10039</t>
  </si>
  <si>
    <t>F-10044</t>
  </si>
  <si>
    <t>F-10042</t>
  </si>
  <si>
    <t>F-10041</t>
  </si>
  <si>
    <t>F-10040</t>
  </si>
  <si>
    <t>F-10038</t>
  </si>
  <si>
    <t>F-10047</t>
  </si>
  <si>
    <t>F-10550</t>
  </si>
  <si>
    <t>F-10718</t>
  </si>
  <si>
    <t>F-10717</t>
  </si>
  <si>
    <t>F-10410</t>
  </si>
  <si>
    <t>F-10841</t>
  </si>
  <si>
    <t>F-10411</t>
  </si>
  <si>
    <t>F-10448</t>
  </si>
  <si>
    <t>F-10549</t>
  </si>
  <si>
    <t>F-10605</t>
  </si>
  <si>
    <t>F-10792</t>
  </si>
  <si>
    <t>F-10825</t>
  </si>
  <si>
    <t>F-10791</t>
  </si>
  <si>
    <t>F-10788,89</t>
  </si>
  <si>
    <t>F-10405</t>
  </si>
  <si>
    <t>F-10981</t>
  </si>
  <si>
    <t>F-10962</t>
  </si>
  <si>
    <t>F-11029</t>
  </si>
  <si>
    <t>F-10961</t>
  </si>
  <si>
    <t>F-10960</t>
  </si>
  <si>
    <t>F-11578</t>
  </si>
  <si>
    <t>F-11728</t>
  </si>
  <si>
    <t>F-11723,24</t>
  </si>
  <si>
    <t>F-11721</t>
  </si>
  <si>
    <t>F-11575</t>
  </si>
  <si>
    <t>F-11075</t>
  </si>
  <si>
    <t>F-11793</t>
  </si>
  <si>
    <t>F-11727</t>
  </si>
  <si>
    <t>F-11730</t>
  </si>
  <si>
    <t>F-11729</t>
  </si>
  <si>
    <t>F-11722</t>
  </si>
  <si>
    <t>F-11716</t>
  </si>
  <si>
    <t>F-11802</t>
  </si>
  <si>
    <t>F-11833</t>
  </si>
  <si>
    <t>F-11831</t>
  </si>
  <si>
    <t>F-11871</t>
  </si>
  <si>
    <t>F-10581,82</t>
  </si>
  <si>
    <t>F-11568</t>
  </si>
  <si>
    <t>F-11251</t>
  </si>
  <si>
    <t xml:space="preserve">MARZO </t>
  </si>
  <si>
    <t xml:space="preserve">ABRIL </t>
  </si>
  <si>
    <t>F-12041</t>
  </si>
  <si>
    <t>F-12895</t>
  </si>
  <si>
    <t>F-12906</t>
  </si>
  <si>
    <t>F-12483</t>
  </si>
  <si>
    <t>F12168</t>
  </si>
  <si>
    <t>F11832</t>
  </si>
  <si>
    <t>XFACT</t>
  </si>
  <si>
    <t>XFAC</t>
  </si>
  <si>
    <t>mgp3</t>
  </si>
  <si>
    <t>11719 y 11797</t>
  </si>
  <si>
    <t>MGP-4</t>
  </si>
  <si>
    <t>ARREDONDO DE SANTIAGO FRANCISCO JAVIER</t>
  </si>
  <si>
    <t>AVILA PARADA YULIANA</t>
  </si>
  <si>
    <t>CARRANCO RODRIGUEZ JULIO CESAR</t>
  </si>
  <si>
    <t>CASTILLO PERALTA JUAN FRANCISCO</t>
  </si>
  <si>
    <t>ESPINOSA OROZCO JOSE LUIS</t>
  </si>
  <si>
    <t>GARCIA CIPRIAN FRANCISCO JAVIER</t>
  </si>
  <si>
    <t>GARCIA MUÑOZ MONICA</t>
  </si>
  <si>
    <t>GONZALEZ TORRES MOISES</t>
  </si>
  <si>
    <t>GUTIERREZ TOLEDO JISE FRANCISCO</t>
  </si>
  <si>
    <t>IÑIGUEZ QUINTERO OSCAR TEODOSIO</t>
  </si>
  <si>
    <t>LOZANO ONTIVEROS MOISES</t>
  </si>
  <si>
    <t>MATA VIEYRA LUI MIGUEL</t>
  </si>
  <si>
    <t>MUÑOZ TELLEZ CARLOS SALVADOR</t>
  </si>
  <si>
    <t>RAMIREZ BUSTAMANTE JUAN LUIS</t>
  </si>
  <si>
    <t>RIOS JIMENES EMMANUEL</t>
  </si>
  <si>
    <t>RUIZ BERTHA ELENA</t>
  </si>
  <si>
    <t>SILVA MUÑOZ RODRIGO</t>
  </si>
  <si>
    <t>TEMORES OCAMPO EMILIO REYNALDO</t>
  </si>
  <si>
    <t>VAZQUEZ IBARRA RUBEN</t>
  </si>
  <si>
    <t>VENEGAS CASTRO JONATHAN EMMANUEL</t>
  </si>
  <si>
    <t>YOCUPICIO CHAVEZ RAZIEL</t>
  </si>
  <si>
    <t>DAVALOS LUNA JUUAN PABLO</t>
  </si>
  <si>
    <t>PANTOJA HERNANDEZ GERARDO</t>
  </si>
  <si>
    <t>SANCHEZ RODRIGUEZ PAULINA</t>
  </si>
  <si>
    <t>INSCRIPCION Y PROPEDEUTICO</t>
  </si>
  <si>
    <t>laura.cervantes@direcomexico.com
peregrinosa@hotmail.com</t>
  </si>
  <si>
    <t>antonia.juarez@gmail.com</t>
  </si>
  <si>
    <t>jirochar@gmail.com</t>
  </si>
  <si>
    <t>NOMBRE DEL ALUMNO: LOPEZ FLORES FRANCISCO JAVIER</t>
  </si>
  <si>
    <t>NOMBRE DEL ALUMNO: PEREZ BELTRAN JUAN PABLO.</t>
  </si>
  <si>
    <t>hbrth09@hotmail.com</t>
  </si>
  <si>
    <t>fernando.estrada@iec-pdt.com</t>
  </si>
  <si>
    <t>cesar.macias@cfe.gob.mx</t>
  </si>
  <si>
    <t>tavo_m_alba@yahoo.com.mx</t>
  </si>
  <si>
    <t>orlanzzini_le@hotmail.com</t>
  </si>
  <si>
    <t>NOMBRE DEL ALUMNO: CANO DURAN OMAR FERNANDO</t>
  </si>
  <si>
    <t>MGP3</t>
  </si>
  <si>
    <t>NOMBRE DEL ALUMNO: CASTRO OSPINO HEBERT DAVID ANTONIO</t>
  </si>
  <si>
    <t>NOMBRE DEL ALUMNO: ORLANZZINI ARREGUIN ROBERTO</t>
  </si>
  <si>
    <t>NOMBRE DEL ALUMNO: PADILLA ALMANZA FRANCISCO</t>
  </si>
  <si>
    <t>NOMBRE DEL ALUMNO: SALAS PEREZ CHRISTIAN RAMSETH</t>
  </si>
  <si>
    <t>NOMBRE DEL ALUMNO: AGUAS MANCILLAS JUAN LUIS</t>
  </si>
  <si>
    <t>NOMBRE DEL ALUMNO: CARRERA LOZOYA EDGAR SALVADOR</t>
  </si>
  <si>
    <t>NOMBRE DEL ALUMNO: FUENTES GONZALEZ RODRIGO</t>
  </si>
  <si>
    <t>NOMBRE DEL ALUMNO: GONZALEZ MARTINEZ MA ISABEL</t>
  </si>
  <si>
    <t>NOMBRE DEL ALUMNO: GUTIERREZ MENDOZA MANUEL</t>
  </si>
  <si>
    <t>NOMBRE DEL ALUMNO: HINOJOSA ZAMORA MA. LOURDES</t>
  </si>
  <si>
    <t>NOMBRE DEL ALUMNO: MENDEVIL PIÑA Y KURODA</t>
  </si>
  <si>
    <t>NOMBRE DEL ALUMNO: MUÑOZ LOPEZ CARLOS</t>
  </si>
  <si>
    <t>TOMA MATERIAS EN IRAPUATO</t>
  </si>
  <si>
    <t>NOMBRE DEL ALUMNO: RODRIGUEZ CERROBLANCO JUAN PEDRO</t>
  </si>
  <si>
    <t>NOMBRE DEL ALUMNO: DIAN YAKAIRA</t>
  </si>
  <si>
    <t>NOMBRE DEL ALUMNO: AGUILERA BUSTOS SAUL</t>
  </si>
  <si>
    <t>NOMBRE DEL ALUMNO: BORJA QUINTANAR ADRIAN</t>
  </si>
  <si>
    <t>NOMBRE DEL ALUMNO: LOPEZ FLORES CLAUDIA</t>
  </si>
  <si>
    <t>MVI</t>
  </si>
  <si>
    <t xml:space="preserve">  </t>
  </si>
  <si>
    <t>NOMBRE DEL ALUMNO: BRISEÑO MARTINEZ JUAN CARLOS</t>
  </si>
  <si>
    <t>NOMBRE DEL ALUMNO: CARMONA CONTRERAS JOSE GUILLERMO</t>
  </si>
  <si>
    <t>YA REALIZO LOS PAGOS ENVÍA FICHAS DE DEPOSITO EN EL TRANSCURSO DE LA TARDE.</t>
  </si>
  <si>
    <t>COMENTARIOS</t>
  </si>
  <si>
    <t>NOMBRE DEL ALUMNO: AGUILERA MARTINEZ JORGE ANTONIO</t>
  </si>
  <si>
    <t>NOMBRE DEL ALUMNO: VAZQUEZ ANDRES VIRGINIA</t>
  </si>
  <si>
    <t>francisco_lopez87@hotmail.com'</t>
  </si>
  <si>
    <t>YA REALIZO EL PAGO ENVIA COMPROBANTE X CORREO MAS TARDE</t>
  </si>
  <si>
    <t>CONTABILIDAD Y FINANZAS, LEGISLACION Y REGLAMENTACION, METODOS DE INVESTIGACION MAC-8 …..ANALISIS DE COSTOS, PLANEACION PROGRAMACION Y CONTROL DE OBRAS, MERCADOTECNIA,  MAC-9</t>
  </si>
  <si>
    <t>52*1014553*15</t>
  </si>
  <si>
    <t>YA REALIZO EL PAGO POR 50% NO LE AUTORIZAN PAGOS HASTA TENER CALIFICACION DEL MES PASADO. SEMINARIO DE TESIS. MAS DE UN MES QUE FINALIZO.</t>
  </si>
  <si>
    <t>SALDO A FAVOR 1940.00</t>
  </si>
  <si>
    <t>f11568</t>
  </si>
  <si>
    <t>NO SE TOMO</t>
  </si>
  <si>
    <t>PAGO EN SEPTIEMBRE 2013 POR $12,000.00 RESTAN $18,150.00</t>
  </si>
  <si>
    <t xml:space="preserve">CITAS </t>
  </si>
  <si>
    <t>CHRISTYAN RAMSETH SALAS PEREZ</t>
  </si>
  <si>
    <t>HEBERT DAVID</t>
  </si>
  <si>
    <t>ORLANZZINI</t>
  </si>
  <si>
    <t>FRANCISCO MANUEL PADILLA ALMANZA</t>
  </si>
  <si>
    <t>MIERCOLES 11 A.M.</t>
  </si>
  <si>
    <t>CONCEPTO</t>
  </si>
  <si>
    <t>FECHA</t>
  </si>
  <si>
    <t>SALDO</t>
  </si>
  <si>
    <t>TOTALES</t>
  </si>
  <si>
    <t>SALDO ANTERIOR</t>
  </si>
  <si>
    <t>7MA. MENSUALIDAD</t>
  </si>
  <si>
    <t>8VA. MENSUALIDAD</t>
  </si>
  <si>
    <t>9NA. MENSUALIDAD</t>
  </si>
  <si>
    <t>10MA. MENSUALIDAD</t>
  </si>
  <si>
    <t>11VA. MENSUALIDAD</t>
  </si>
  <si>
    <t>12VA. MENSUALIDAD</t>
  </si>
  <si>
    <t>13VA. MENSUALIDAD</t>
  </si>
  <si>
    <t>14VA. MENSUALIDAD</t>
  </si>
  <si>
    <t>15VA. MENSUALIDAD</t>
  </si>
  <si>
    <t>16VA. MENSUALIDAD.</t>
  </si>
  <si>
    <t>17VA. MENSUALIDAD</t>
  </si>
  <si>
    <t>18VA. MENSUALIDAD</t>
  </si>
  <si>
    <t>CORDOBA REYES JOAQUIN ALONSO</t>
  </si>
  <si>
    <t xml:space="preserve">PANTOJA </t>
  </si>
  <si>
    <t>HERNANDEZ</t>
  </si>
  <si>
    <t>GERARDO</t>
  </si>
  <si>
    <t>161401007587</t>
  </si>
  <si>
    <t xml:space="preserve"> "PAGO REFERENCIADO"</t>
  </si>
  <si>
    <t>BANAMEX</t>
  </si>
  <si>
    <r>
      <t>CUENTA:</t>
    </r>
    <r>
      <rPr>
        <sz val="14"/>
        <rFont val="Arial"/>
        <family val="2"/>
      </rPr>
      <t xml:space="preserve"> 8889715</t>
    </r>
  </si>
  <si>
    <t>SUC: 541</t>
  </si>
  <si>
    <t xml:space="preserve">Clabe Interbancaria: 002180054188897151
</t>
  </si>
  <si>
    <t>NOMBRE: INSTITUTO TECNOLOGICO DE LA CONSTRUCCIÓN, A.C.</t>
  </si>
  <si>
    <r>
      <t xml:space="preserve">conceptos a depositar serán: </t>
    </r>
    <r>
      <rPr>
        <sz val="12"/>
        <rFont val="Arial"/>
        <family val="2"/>
      </rPr>
      <t>inscripción, pago de materia, reinscripciones, exámenes de grado, certificados, constancias, equivalencias, credenciales, etc.</t>
    </r>
  </si>
  <si>
    <t>NOMBRE DEL ALUMNO: CONEJO HERNANDEZ GABRIEL</t>
  </si>
  <si>
    <t>MVI- LEON</t>
  </si>
  <si>
    <t>MVI LEON</t>
  </si>
  <si>
    <r>
      <t xml:space="preserve">NOMBRE DEL ALUMNO: </t>
    </r>
    <r>
      <rPr>
        <sz val="14"/>
        <color theme="1"/>
        <rFont val="Calibri"/>
        <family val="2"/>
        <scheme val="minor"/>
      </rPr>
      <t>CARRERA LOZOYA EDGAR SALVADOR</t>
    </r>
  </si>
  <si>
    <r>
      <t xml:space="preserve">NOMBRE DEL ALUMNO: </t>
    </r>
    <r>
      <rPr>
        <sz val="14"/>
        <color theme="1"/>
        <rFont val="Calibri"/>
        <family val="2"/>
        <scheme val="minor"/>
      </rPr>
      <t>CONEJO HERNANDEZ GABRIEL</t>
    </r>
  </si>
  <si>
    <r>
      <t xml:space="preserve">NOMBRE DEL ALUMNO: </t>
    </r>
    <r>
      <rPr>
        <sz val="14"/>
        <color theme="1"/>
        <rFont val="Calibri"/>
        <family val="2"/>
        <scheme val="minor"/>
      </rPr>
      <t>FUENTES GONZALEZ RODRIGO</t>
    </r>
  </si>
  <si>
    <r>
      <t xml:space="preserve">NOMBRE DEL ALUMNO: </t>
    </r>
    <r>
      <rPr>
        <sz val="14"/>
        <color theme="1"/>
        <rFont val="Calibri"/>
        <family val="2"/>
        <scheme val="minor"/>
      </rPr>
      <t>MENDEVIL PIÑA JOSE FRANCISCO</t>
    </r>
  </si>
  <si>
    <r>
      <t xml:space="preserve">NOMBRE DEL ALUMNO: </t>
    </r>
    <r>
      <rPr>
        <sz val="14"/>
        <color theme="1"/>
        <rFont val="Calibri"/>
        <family val="2"/>
        <scheme val="minor"/>
      </rPr>
      <t>MUÑOZ LOPEZ CARLOS</t>
    </r>
  </si>
  <si>
    <r>
      <t xml:space="preserve">NOMBRE DEL ALUMNO: </t>
    </r>
    <r>
      <rPr>
        <sz val="14"/>
        <color theme="1"/>
        <rFont val="Calibri"/>
        <family val="2"/>
        <scheme val="minor"/>
      </rPr>
      <t>RODRIGUEZ CERROBLANCO JUAN PEDRO</t>
    </r>
  </si>
  <si>
    <r>
      <t xml:space="preserve">NOMBRE DEL ALUMNO: </t>
    </r>
    <r>
      <rPr>
        <sz val="14"/>
        <color theme="1"/>
        <rFont val="Calibri"/>
        <family val="2"/>
        <scheme val="minor"/>
      </rPr>
      <t>CARMONA CONTRERAS JOSE GUILLERMO</t>
    </r>
  </si>
  <si>
    <t>NOMBRE DEL ALUMNO: OLIVEROS NIETO GERARDO</t>
  </si>
  <si>
    <t>MVI IRAPUATO</t>
  </si>
  <si>
    <t>F-10046</t>
  </si>
  <si>
    <t>FLORES TORRES JOSE  JAVIER</t>
  </si>
  <si>
    <t>F-7652</t>
  </si>
  <si>
    <t>ALUMNOS                                                             MGP4</t>
  </si>
  <si>
    <t>3ER. MENS.  AGOSTO</t>
  </si>
  <si>
    <t>2DA MENS.  JULIO</t>
  </si>
  <si>
    <t>4TA. MENS.  SEPTIEMB.</t>
  </si>
  <si>
    <t>5TA. MENS. OCTUBRE</t>
  </si>
  <si>
    <t>COMPROMISO CON PAGARE</t>
  </si>
  <si>
    <t>pagos finales</t>
  </si>
  <si>
    <t>VERIFICAR IMPORTE YA QUE DEBE PAGAR 3609</t>
  </si>
  <si>
    <t>no existe adeudo alguno jrm</t>
  </si>
  <si>
    <t>BAZUA GALINDO PAOLA MARGARITA</t>
  </si>
  <si>
    <t>ESPINOSA MARTINEZ JOSE FERNANDO</t>
  </si>
  <si>
    <t>NOMBRE DEL ALUMNO:   TORRES HERNANDEZ RODRIGO</t>
  </si>
  <si>
    <t>MVI LEON (EQUIVALENCIAS)</t>
  </si>
  <si>
    <t>MATERIA</t>
  </si>
  <si>
    <t>CATASTRO</t>
  </si>
  <si>
    <t>VALUACION DE BIENES IND.</t>
  </si>
  <si>
    <t>NOV</t>
  </si>
  <si>
    <t>DIC</t>
  </si>
  <si>
    <t>ENE</t>
  </si>
  <si>
    <t>FEB</t>
  </si>
  <si>
    <t>SEP</t>
  </si>
  <si>
    <t>OCT</t>
  </si>
  <si>
    <t>MAESTRIA EN GERENCIAMIENTO DE PROYECTO 4TA. GENERACION SEDE LEON</t>
  </si>
  <si>
    <t>MGP4-LEON</t>
  </si>
  <si>
    <t>F-10716</t>
  </si>
  <si>
    <t>F-14991</t>
  </si>
  <si>
    <t>F-15601</t>
  </si>
  <si>
    <t>F-15387</t>
  </si>
  <si>
    <t>6TA MENS. NOVIEMBRE</t>
  </si>
  <si>
    <t>SEPT</t>
  </si>
  <si>
    <t>F-9213</t>
  </si>
  <si>
    <t>F-13415</t>
  </si>
  <si>
    <t>F-9883</t>
  </si>
  <si>
    <t>F-10050</t>
  </si>
  <si>
    <t>F-10401</t>
  </si>
  <si>
    <t>F-11247</t>
  </si>
  <si>
    <t>F-11804</t>
  </si>
  <si>
    <t>F-12368</t>
  </si>
  <si>
    <t>F-13239</t>
  </si>
  <si>
    <t>GUTIERREZ TOLEDO JOSE FRANCISCO</t>
  </si>
  <si>
    <t>F-1218</t>
  </si>
  <si>
    <t>F-12479</t>
  </si>
  <si>
    <t>F-13240</t>
  </si>
  <si>
    <t>F-12046</t>
  </si>
  <si>
    <t>F-12402</t>
  </si>
  <si>
    <t>F-11851</t>
  </si>
  <si>
    <t>F-11915</t>
  </si>
  <si>
    <t>F-15570</t>
  </si>
  <si>
    <t>F-15506</t>
  </si>
  <si>
    <t>F-12903</t>
  </si>
  <si>
    <t>F-15571</t>
  </si>
  <si>
    <t>F-14659</t>
  </si>
  <si>
    <t>19VA. MENSUALIDAD</t>
  </si>
  <si>
    <t>F-12367</t>
  </si>
  <si>
    <t>F-15661</t>
  </si>
  <si>
    <t>F-15674</t>
  </si>
  <si>
    <t>F-15656</t>
  </si>
  <si>
    <t>F-15658</t>
  </si>
  <si>
    <t>F-15660</t>
  </si>
  <si>
    <t>F-15657</t>
  </si>
  <si>
    <t>F-15655</t>
  </si>
  <si>
    <t>F-15659</t>
  </si>
  <si>
    <t>F-13270</t>
  </si>
  <si>
    <t>F-13284</t>
  </si>
  <si>
    <t>F-13271</t>
  </si>
  <si>
    <t>F-12477</t>
  </si>
  <si>
    <t>F-11920</t>
  </si>
  <si>
    <t>F-12898</t>
  </si>
  <si>
    <t>MATA VIEYRA LUIS MIGUEL</t>
  </si>
  <si>
    <t>F-15064</t>
  </si>
  <si>
    <t>AVILA PARADA LAURA YULIANA</t>
  </si>
  <si>
    <t>DAVALOS LUNA JUAN PABLO</t>
  </si>
  <si>
    <t>F-15550</t>
  </si>
  <si>
    <t>ROA PADILLA VIOLETA</t>
  </si>
  <si>
    <t>F-15233 Y 15507</t>
  </si>
  <si>
    <t>F-15521</t>
  </si>
  <si>
    <t>OCTUMBRE</t>
  </si>
  <si>
    <t>F-15549</t>
  </si>
  <si>
    <t>F-13416</t>
  </si>
  <si>
    <t>F-9882</t>
  </si>
  <si>
    <t>F-10555</t>
  </si>
  <si>
    <t>F-12902</t>
  </si>
  <si>
    <t>F-10980</t>
  </si>
  <si>
    <t>F-12897</t>
  </si>
  <si>
    <t>F-10437</t>
  </si>
  <si>
    <t>F-10402</t>
  </si>
  <si>
    <t>F-10987</t>
  </si>
  <si>
    <t>F-10983</t>
  </si>
  <si>
    <t>F-12091</t>
  </si>
  <si>
    <t>F-12491</t>
  </si>
  <si>
    <t>F-12365</t>
  </si>
  <si>
    <t>F-12482</t>
  </si>
  <si>
    <t>F-12476</t>
  </si>
  <si>
    <t>F-12480</t>
  </si>
  <si>
    <t>F-13490</t>
  </si>
  <si>
    <t>LOPEZ LOZANO MARIBEL</t>
  </si>
  <si>
    <t>2      0      1      2</t>
  </si>
  <si>
    <t>2          0          1          3</t>
  </si>
  <si>
    <t>F-11916,17</t>
  </si>
  <si>
    <t>F-10879</t>
  </si>
  <si>
    <t>F-12472</t>
  </si>
  <si>
    <t>F-13288</t>
  </si>
  <si>
    <t>F-15186</t>
  </si>
  <si>
    <t>F-12901</t>
  </si>
  <si>
    <t>F-12896</t>
  </si>
  <si>
    <t>F-9255</t>
  </si>
  <si>
    <t>F-10408</t>
  </si>
  <si>
    <t>F-10404</t>
  </si>
  <si>
    <t>F-11803</t>
  </si>
  <si>
    <t>F-10644</t>
  </si>
  <si>
    <t>F-15840</t>
  </si>
  <si>
    <t>F-9918</t>
  </si>
  <si>
    <t>F-14657</t>
  </si>
  <si>
    <t>F-14658</t>
  </si>
  <si>
    <t>F-11732</t>
  </si>
  <si>
    <t>F-13969</t>
  </si>
  <si>
    <t>F-14660</t>
  </si>
  <si>
    <t>F-13931</t>
  </si>
  <si>
    <t>F-13943</t>
  </si>
  <si>
    <t>F-12089</t>
  </si>
  <si>
    <t>F-13384</t>
  </si>
  <si>
    <t>F-9572</t>
  </si>
  <si>
    <t>F-10712</t>
  </si>
  <si>
    <t>F-10713</t>
  </si>
  <si>
    <t>F-11929</t>
  </si>
  <si>
    <t>F-13085</t>
  </si>
  <si>
    <t>F-9266</t>
  </si>
  <si>
    <t>F-13430</t>
  </si>
  <si>
    <t>F-9260</t>
  </si>
  <si>
    <t>F-10790</t>
  </si>
  <si>
    <t>F-15131</t>
  </si>
  <si>
    <t>F-7350</t>
  </si>
  <si>
    <t>F-13505</t>
  </si>
  <si>
    <t>F-13167</t>
  </si>
  <si>
    <t>F-14995</t>
  </si>
  <si>
    <t>F-10836</t>
  </si>
  <si>
    <t>F-11746</t>
  </si>
  <si>
    <t>F-13162</t>
  </si>
  <si>
    <t>F-14985</t>
  </si>
  <si>
    <t>F-14886</t>
  </si>
  <si>
    <t>F-15127</t>
  </si>
  <si>
    <t>F-13095</t>
  </si>
  <si>
    <t>F-13972</t>
  </si>
  <si>
    <t>F-13971</t>
  </si>
  <si>
    <t>F-13973</t>
  </si>
  <si>
    <t>F-14012</t>
  </si>
  <si>
    <t>F-15129</t>
  </si>
  <si>
    <t>F-14171</t>
  </si>
  <si>
    <t>F-14988</t>
  </si>
  <si>
    <t>F-15132</t>
  </si>
  <si>
    <t>F-15139</t>
  </si>
  <si>
    <t>F-13414</t>
  </si>
  <si>
    <t>F-15133</t>
  </si>
  <si>
    <t>F-12400</t>
  </si>
  <si>
    <t>NOMBRE DEL ALUMNO:</t>
  </si>
  <si>
    <t>JAIMES MUNDO JUAN JAVIER</t>
  </si>
  <si>
    <t>F-11099</t>
  </si>
  <si>
    <t>F-11186</t>
  </si>
  <si>
    <t>F-11930</t>
  </si>
  <si>
    <t>F-14879</t>
  </si>
  <si>
    <t>F-14983</t>
  </si>
  <si>
    <t>F-15124</t>
  </si>
  <si>
    <t>F-12042</t>
  </si>
  <si>
    <t>F-14883</t>
  </si>
  <si>
    <t>F-14981</t>
  </si>
  <si>
    <t>F-15123</t>
  </si>
  <si>
    <t>F-12045</t>
  </si>
  <si>
    <t>F-14884</t>
  </si>
  <si>
    <t>F-14982</t>
  </si>
  <si>
    <t>F-15136</t>
  </si>
  <si>
    <t>F-15119</t>
  </si>
  <si>
    <t>F-12118</t>
  </si>
  <si>
    <t>F-13744</t>
  </si>
  <si>
    <t>F-13319</t>
  </si>
  <si>
    <t>F-12142</t>
  </si>
  <si>
    <t>F-13423</t>
  </si>
  <si>
    <t>F-14996</t>
  </si>
  <si>
    <t>F-15128</t>
  </si>
  <si>
    <t>F-12155</t>
  </si>
  <si>
    <t>F-12362</t>
  </si>
  <si>
    <t>F-13242</t>
  </si>
  <si>
    <t>F-13939</t>
  </si>
  <si>
    <t>F-12156</t>
  </si>
  <si>
    <t>F-13317</t>
  </si>
  <si>
    <t>F-14891</t>
  </si>
  <si>
    <t>F-12120</t>
  </si>
  <si>
    <t>F-14875</t>
  </si>
  <si>
    <t>F-13316</t>
  </si>
  <si>
    <t>F-13930</t>
  </si>
  <si>
    <t>F-12403</t>
  </si>
  <si>
    <t>F-12404</t>
  </si>
  <si>
    <t>F-13243</t>
  </si>
  <si>
    <t>F-15138</t>
  </si>
  <si>
    <t>F-12116</t>
  </si>
  <si>
    <t>F-12405</t>
  </si>
  <si>
    <t>F-13318</t>
  </si>
  <si>
    <t>F-14168</t>
  </si>
  <si>
    <t>F-12122</t>
  </si>
  <si>
    <t>F-13413</t>
  </si>
  <si>
    <t>F-13709</t>
  </si>
  <si>
    <t>F-13711</t>
  </si>
  <si>
    <t>F-15202</t>
  </si>
  <si>
    <t>F-15116</t>
  </si>
  <si>
    <t>F-15831</t>
  </si>
  <si>
    <t>F-15975</t>
  </si>
  <si>
    <t>F-14979</t>
  </si>
  <si>
    <t>F-15120</t>
  </si>
  <si>
    <t>F-12158</t>
  </si>
  <si>
    <t>F-12401</t>
  </si>
  <si>
    <t>F-14989</t>
  </si>
  <si>
    <t>F-12114</t>
  </si>
  <si>
    <t>F-14970</t>
  </si>
  <si>
    <t>F-15118</t>
  </si>
  <si>
    <t>F-13942</t>
  </si>
  <si>
    <t>F-12121</t>
  </si>
  <si>
    <t>F-15963</t>
  </si>
  <si>
    <t>F-15850</t>
  </si>
  <si>
    <t>F-12123</t>
  </si>
  <si>
    <t>F-14890</t>
  </si>
  <si>
    <t>F-14975</t>
  </si>
  <si>
    <t>F-15122</t>
  </si>
  <si>
    <t>F-15961</t>
  </si>
  <si>
    <t>F-15962</t>
  </si>
  <si>
    <t>F-15602</t>
  </si>
  <si>
    <t>F-16118</t>
  </si>
  <si>
    <t>F-15964</t>
  </si>
  <si>
    <t>F-15973</t>
  </si>
  <si>
    <t>F-15974</t>
  </si>
  <si>
    <t>F-13999</t>
  </si>
  <si>
    <t>F-14000</t>
  </si>
  <si>
    <t>F-15851</t>
  </si>
  <si>
    <t>F-15982</t>
  </si>
  <si>
    <t>F-15983</t>
  </si>
  <si>
    <t>F-15830</t>
  </si>
  <si>
    <t>F-15848</t>
  </si>
  <si>
    <t>F-11791</t>
  </si>
  <si>
    <t>F-11792</t>
  </si>
  <si>
    <t>F-11790</t>
  </si>
  <si>
    <t>F-14873</t>
  </si>
  <si>
    <t>F-14984</t>
  </si>
  <si>
    <t>F-15115</t>
  </si>
  <si>
    <r>
      <t xml:space="preserve">NOMBRE DEL ALUMNO: </t>
    </r>
    <r>
      <rPr>
        <b/>
        <sz val="14"/>
        <color theme="1"/>
        <rFont val="Calibri"/>
        <family val="2"/>
        <scheme val="minor"/>
      </rPr>
      <t>AGUILAR MORALES DIANA YAKAIRA</t>
    </r>
  </si>
  <si>
    <r>
      <t xml:space="preserve">NOMBRE DEL ALUMNO: </t>
    </r>
    <r>
      <rPr>
        <b/>
        <sz val="14"/>
        <color theme="1"/>
        <rFont val="Calibri"/>
        <family val="2"/>
        <scheme val="minor"/>
      </rPr>
      <t>AGUILERA BUSTOS SAUL</t>
    </r>
  </si>
  <si>
    <t>CAMARA MEXICANA DE LA INDUSTRIA DE LA CONSTRUCCION</t>
  </si>
  <si>
    <t>DAVID MUÑOZ SUAREZ ARQUITECTOS, S.A. DE C.V.</t>
  </si>
  <si>
    <t xml:space="preserve">                            DAVID MUÑOZ ANCHONDO</t>
  </si>
  <si>
    <t>(CIENTO TREINTA MIL PESOS 00/100 M.N)</t>
  </si>
  <si>
    <t>F-16479</t>
  </si>
  <si>
    <t>F-16469</t>
  </si>
  <si>
    <t>F-16470</t>
  </si>
  <si>
    <t>F-15849 Y 16465</t>
  </si>
  <si>
    <t>F-16475</t>
  </si>
  <si>
    <t>F-16464</t>
  </si>
  <si>
    <t>F-16468</t>
  </si>
  <si>
    <t>F-16473</t>
  </si>
  <si>
    <t>F-16471</t>
  </si>
  <si>
    <t>F-16461</t>
  </si>
  <si>
    <t>F-16478</t>
  </si>
  <si>
    <t>F-16476</t>
  </si>
  <si>
    <t>F-16477</t>
  </si>
  <si>
    <t>F-16008</t>
  </si>
  <si>
    <t>F-16342</t>
  </si>
  <si>
    <t>F16508</t>
  </si>
  <si>
    <t>F-16472</t>
  </si>
  <si>
    <t>F-16466</t>
  </si>
  <si>
    <t>F-16467</t>
  </si>
  <si>
    <t>F-16573</t>
  </si>
  <si>
    <t>F-16555</t>
  </si>
  <si>
    <t>F-16546</t>
  </si>
  <si>
    <t>F-16547</t>
  </si>
  <si>
    <t>F-16548</t>
  </si>
  <si>
    <t>F-16551</t>
  </si>
  <si>
    <t>F-16549</t>
  </si>
  <si>
    <t>F-16550</t>
  </si>
  <si>
    <t>F-16554</t>
  </si>
  <si>
    <t>F-16314</t>
  </si>
  <si>
    <t>F-16553</t>
  </si>
  <si>
    <t>F-16036</t>
  </si>
  <si>
    <t>F-16556</t>
  </si>
  <si>
    <t>F-16552</t>
  </si>
  <si>
    <t>IMPORTE A PAGAR</t>
  </si>
  <si>
    <t>F-16593</t>
  </si>
  <si>
    <t>F-16594</t>
  </si>
  <si>
    <t>NO FAC</t>
  </si>
  <si>
    <t>F-12915</t>
  </si>
  <si>
    <t>F-14015</t>
  </si>
  <si>
    <t>F-14014</t>
  </si>
  <si>
    <t>F-11577</t>
  </si>
  <si>
    <t>F-12481</t>
  </si>
  <si>
    <t>F-13936</t>
  </si>
  <si>
    <t>F-14013</t>
  </si>
  <si>
    <t>F-16557</t>
  </si>
  <si>
    <t>PAGA A PARTIR DE ENE-14 (3 PAGOS)</t>
  </si>
  <si>
    <t>PAGA TODO 10-DIC (RESTO DE MAESTRIA $12408 + DIC $4502 = 16910</t>
  </si>
  <si>
    <t>PAGA 13/DIC</t>
  </si>
  <si>
    <t>PAGA 31/ENE 14</t>
  </si>
  <si>
    <t>PAGA 28/FEB 14</t>
  </si>
  <si>
    <t>PAGA, DE SER POSIBLE EN DIC (ESPERA LE DEPOSITEN A EL)</t>
  </si>
  <si>
    <t>NO HA PODIDO IR AL BANCO Y PAGARA LO DEL AÑO.</t>
  </si>
  <si>
    <t>F-16699</t>
  </si>
  <si>
    <t>F-16698</t>
  </si>
  <si>
    <t>F-16694</t>
  </si>
  <si>
    <t>F-15231 Y 15232</t>
  </si>
  <si>
    <t>F-15230 Y 15229</t>
  </si>
  <si>
    <t>F-16687</t>
  </si>
  <si>
    <t>F-16693</t>
  </si>
  <si>
    <t>F-16685</t>
  </si>
  <si>
    <t>F-16681</t>
  </si>
  <si>
    <t>F-16663</t>
  </si>
  <si>
    <t>F-16668</t>
  </si>
  <si>
    <t>F-16674</t>
  </si>
  <si>
    <t>F-16697</t>
  </si>
  <si>
    <t>F-16689</t>
  </si>
  <si>
    <t>F-16675</t>
  </si>
  <si>
    <t>F-16688</t>
  </si>
  <si>
    <t>F-16676</t>
  </si>
  <si>
    <t>F-16686</t>
  </si>
  <si>
    <t>F-16682</t>
  </si>
  <si>
    <t>F-16684</t>
  </si>
  <si>
    <t>F-16666</t>
  </si>
  <si>
    <t>F-16677</t>
  </si>
  <si>
    <t>F-16678</t>
  </si>
  <si>
    <t>F-16669</t>
  </si>
  <si>
    <t>F-16667</t>
  </si>
  <si>
    <t>F-16683</t>
  </si>
  <si>
    <t>F-16680</t>
  </si>
  <si>
    <t>F-16672</t>
  </si>
  <si>
    <t>F-16670</t>
  </si>
  <si>
    <t>F-16820</t>
  </si>
  <si>
    <t>52*238630*2</t>
  </si>
  <si>
    <r>
      <t xml:space="preserve">Maestría en Gerencia de Proyectos.
1ra. Generación.
Sede León.
Grupo </t>
    </r>
    <r>
      <rPr>
        <sz val="11"/>
        <rFont val="Century Gothic"/>
        <family val="2"/>
      </rPr>
      <t xml:space="preserve">
</t>
    </r>
  </si>
  <si>
    <t>F-10256,54,57</t>
  </si>
  <si>
    <t>E    Q    U    I    V    A    L    E    N    C    I    A    S</t>
  </si>
  <si>
    <t>F-10051</t>
  </si>
  <si>
    <t>F-10604</t>
  </si>
  <si>
    <t>F-10472</t>
  </si>
  <si>
    <t>F-8874</t>
  </si>
  <si>
    <t>F-9347</t>
  </si>
  <si>
    <t>F-9841</t>
  </si>
  <si>
    <t>F-11747</t>
  </si>
  <si>
    <t>F-13091</t>
  </si>
  <si>
    <t>F-13155</t>
  </si>
  <si>
    <t>F-14878</t>
  </si>
  <si>
    <t>F-14974</t>
  </si>
  <si>
    <t>F-15112</t>
  </si>
  <si>
    <t>F-10449</t>
  </si>
  <si>
    <t>F-10966</t>
  </si>
  <si>
    <t>F-11726</t>
  </si>
  <si>
    <t>F-12492</t>
  </si>
  <si>
    <t>F-10714</t>
  </si>
  <si>
    <t>F-10715</t>
  </si>
  <si>
    <t>F-11572</t>
  </si>
  <si>
    <t>F-12171</t>
  </si>
  <si>
    <t>F-10224</t>
  </si>
  <si>
    <t>F-10223</t>
  </si>
  <si>
    <t>F-15134</t>
  </si>
  <si>
    <t>F-9920</t>
  </si>
  <si>
    <t>F-10439</t>
  </si>
  <si>
    <t>F-11921</t>
  </si>
  <si>
    <t>F-12900</t>
  </si>
  <si>
    <t>F-12478</t>
  </si>
  <si>
    <t>F-13941</t>
  </si>
  <si>
    <t>F-10965</t>
  </si>
  <si>
    <t>F-11725</t>
  </si>
  <si>
    <t>F-12484</t>
  </si>
  <si>
    <t>F-8884</t>
  </si>
  <si>
    <t>F-10877</t>
  </si>
  <si>
    <t>F-13090</t>
  </si>
  <si>
    <t>F-13156</t>
  </si>
  <si>
    <t>F-14880</t>
  </si>
  <si>
    <t>F-14978</t>
  </si>
  <si>
    <t>F-14993</t>
  </si>
  <si>
    <t>F-9515</t>
  </si>
  <si>
    <t>F-9921</t>
  </si>
  <si>
    <t>F-10440</t>
  </si>
  <si>
    <t>F-11718</t>
  </si>
  <si>
    <t>F-12363</t>
  </si>
  <si>
    <t>F-13237</t>
  </si>
  <si>
    <t>F-13968</t>
  </si>
  <si>
    <t>F-9881</t>
  </si>
  <si>
    <t>F-14888</t>
  </si>
  <si>
    <t>F-14169</t>
  </si>
  <si>
    <t>F-11574</t>
  </si>
  <si>
    <t>F-14874</t>
  </si>
  <si>
    <t>F-13722</t>
  </si>
  <si>
    <t>F-14894</t>
  </si>
  <si>
    <t>F-15044</t>
  </si>
  <si>
    <t>F-11919</t>
  </si>
  <si>
    <t>firma pagare con vencimiento al 31/01/2014</t>
  </si>
  <si>
    <t>F-16664</t>
  </si>
  <si>
    <t>F-16665</t>
  </si>
  <si>
    <t>ACTA</t>
  </si>
  <si>
    <t>PRIMER SEMESTRE</t>
  </si>
  <si>
    <t>SEGUNDO SEMESTRE</t>
  </si>
  <si>
    <t>Maestría en Valuación Inmobiliaria</t>
  </si>
  <si>
    <t>e Industrial.</t>
  </si>
  <si>
    <t>1ra. Generación.</t>
  </si>
  <si>
    <t>Sede León.</t>
  </si>
  <si>
    <t>Grupo VGT1</t>
  </si>
  <si>
    <t>H.A.</t>
  </si>
  <si>
    <t>D.D.</t>
  </si>
  <si>
    <t>Administración Financiera y Contabilidad</t>
  </si>
  <si>
    <t>Introducción  a la Valuación.</t>
  </si>
  <si>
    <t>Legislación y Normatividad en la Valuación.</t>
  </si>
  <si>
    <t>Costos de Construcción en la Valuación</t>
  </si>
  <si>
    <t>PROMEDIO 1ER. SEM.</t>
  </si>
  <si>
    <t>D.E.</t>
  </si>
  <si>
    <t>Valuación de Inmuebles Urbanos.</t>
  </si>
  <si>
    <t>Valuación de Maquinaria y Equipo.</t>
  </si>
  <si>
    <t>Catastro.</t>
  </si>
  <si>
    <t>Ingenieria Economica y Financiera.</t>
  </si>
  <si>
    <t>Técnicas de Investigación Aplicadas</t>
  </si>
  <si>
    <t>Inglés.</t>
  </si>
  <si>
    <t>PROMEDIO 2DO. SEM.</t>
  </si>
  <si>
    <t>EQ</t>
  </si>
  <si>
    <t>NP</t>
  </si>
  <si>
    <t>LACEDDELLI CONSTANTINI EUGENIO EDUARDO</t>
  </si>
  <si>
    <r>
      <t xml:space="preserve">NOMBRE DEL ALUMNO: </t>
    </r>
    <r>
      <rPr>
        <sz val="14"/>
        <color theme="1"/>
        <rFont val="Calibri"/>
        <family val="2"/>
        <scheme val="minor"/>
      </rPr>
      <t>GONZALEZ MARTINEZ MA. ISABEL</t>
    </r>
  </si>
  <si>
    <t>2               0               1               4</t>
  </si>
  <si>
    <t>VALENCIA VILLEGAS ELSA</t>
  </si>
  <si>
    <t>F-16852</t>
  </si>
  <si>
    <t>2          0          1          4</t>
  </si>
  <si>
    <t>SE ENVIO ACTUALIZACION 07/ENE</t>
  </si>
  <si>
    <t>ACTUALIZADO Y ENVIADO 07/ENE</t>
  </si>
  <si>
    <t>F-17011</t>
  </si>
  <si>
    <t>F-17009</t>
  </si>
  <si>
    <t>F-17010</t>
  </si>
  <si>
    <r>
      <t xml:space="preserve">NOMBRE DEL ALUMNO: </t>
    </r>
    <r>
      <rPr>
        <sz val="14"/>
        <color theme="1"/>
        <rFont val="Calibri"/>
        <family val="2"/>
        <scheme val="minor"/>
      </rPr>
      <t>HERNANDEZ GONZALEZ JUAN PABLO</t>
    </r>
  </si>
  <si>
    <t>92*1025379*1</t>
  </si>
  <si>
    <t>F-17027</t>
  </si>
  <si>
    <t>F-17026</t>
  </si>
  <si>
    <t>F-17024</t>
  </si>
  <si>
    <t>F-17024 Y 25</t>
  </si>
  <si>
    <t>F-17023</t>
  </si>
  <si>
    <t>F-17022</t>
  </si>
  <si>
    <t>F-17021</t>
  </si>
  <si>
    <t>F-17030</t>
  </si>
  <si>
    <t>CASARES RODRIGUEZ VICENTE FELIPE</t>
  </si>
  <si>
    <t>aclarara situacion de pagos anteriores y pago de dic</t>
  </si>
  <si>
    <t>S X TEL</t>
  </si>
  <si>
    <t xml:space="preserve">S X TEL </t>
  </si>
  <si>
    <t>REVISAR POSIBLE CONDONACION DE ALTANTE</t>
  </si>
  <si>
    <t>JRM</t>
  </si>
  <si>
    <t>F-17070 Y 17072</t>
  </si>
  <si>
    <t>F-17068</t>
  </si>
  <si>
    <t>F-17057</t>
  </si>
  <si>
    <t>F-17056</t>
  </si>
  <si>
    <t>F-17058</t>
  </si>
  <si>
    <t>F-17059</t>
  </si>
  <si>
    <t>F-17060</t>
  </si>
  <si>
    <t>F-17061</t>
  </si>
  <si>
    <t>F-17062</t>
  </si>
  <si>
    <t>F-17063</t>
  </si>
  <si>
    <t>F-17064</t>
  </si>
  <si>
    <t>F-17065</t>
  </si>
  <si>
    <t>F-17066</t>
  </si>
  <si>
    <t>F-17067</t>
  </si>
  <si>
    <t>F-17069</t>
  </si>
  <si>
    <t>CAZARES RODRIGUEZ VICENTE FELIPE</t>
  </si>
  <si>
    <t>F-17073</t>
  </si>
  <si>
    <r>
      <t xml:space="preserve">Maestría en Valuación Inmobiliaria.
2da. Generación.
Sede Irapuato. </t>
    </r>
    <r>
      <rPr>
        <sz val="11"/>
        <rFont val="Century Gothic"/>
        <family val="2"/>
      </rPr>
      <t xml:space="preserve">
</t>
    </r>
  </si>
  <si>
    <t>BAJA MAESTRIA</t>
  </si>
  <si>
    <t>E    Q   U   I   V   A   L   E   N   C  I  A  S</t>
  </si>
  <si>
    <t>BAJA EQUIVALENCIA</t>
  </si>
  <si>
    <t>F-17114</t>
  </si>
  <si>
    <t>F-17096</t>
  </si>
  <si>
    <t>F-17098</t>
  </si>
  <si>
    <t>F-17100</t>
  </si>
  <si>
    <t>F-17117</t>
  </si>
  <si>
    <t>PRIMERA</t>
  </si>
  <si>
    <t>SEGUNDA</t>
  </si>
  <si>
    <t>TERCERA</t>
  </si>
  <si>
    <t>CUARTA</t>
  </si>
  <si>
    <t>QUINTA</t>
  </si>
  <si>
    <t>F-17127</t>
  </si>
  <si>
    <t>F-17128</t>
  </si>
  <si>
    <r>
      <t xml:space="preserve">NOMBRE DEL ALUMNO: </t>
    </r>
    <r>
      <rPr>
        <b/>
        <sz val="14"/>
        <color theme="1"/>
        <rFont val="Calibri"/>
        <family val="2"/>
        <scheme val="minor"/>
      </rPr>
      <t>AGUAS MANCILLAS JUAN LUIS</t>
    </r>
  </si>
  <si>
    <t>LOPEZ BALDERAS MIGUEL ANGEL</t>
  </si>
  <si>
    <t>F-16855</t>
  </si>
  <si>
    <t>F-16857</t>
  </si>
  <si>
    <t>F-17178</t>
  </si>
  <si>
    <t>F-17189</t>
  </si>
  <si>
    <t>F-17188</t>
  </si>
  <si>
    <t>F-17185 Y 86</t>
  </si>
  <si>
    <t>F-17191</t>
  </si>
  <si>
    <t>F-17192</t>
  </si>
  <si>
    <t>F-17190</t>
  </si>
  <si>
    <t>CRUCES MARAVILLAS MARGARITA   EQ</t>
  </si>
  <si>
    <t>F-16474 Y F-16690</t>
  </si>
  <si>
    <t>F-17203</t>
  </si>
  <si>
    <t>F-17204</t>
  </si>
  <si>
    <t>F-17201</t>
  </si>
  <si>
    <t>F-17237</t>
  </si>
  <si>
    <t>F-17205</t>
  </si>
  <si>
    <t>F-17206</t>
  </si>
  <si>
    <t>F-17059 Y 17207</t>
  </si>
  <si>
    <t>F-17209</t>
  </si>
  <si>
    <t>F-17270</t>
  </si>
  <si>
    <t>F-17271</t>
  </si>
  <si>
    <t>F-17238</t>
  </si>
  <si>
    <t>F-17240</t>
  </si>
  <si>
    <t>F-17241</t>
  </si>
  <si>
    <t>F-17242</t>
  </si>
  <si>
    <t>F-17243</t>
  </si>
  <si>
    <t>CAL 10</t>
  </si>
  <si>
    <t>CAL 8</t>
  </si>
  <si>
    <t>F-17293</t>
  </si>
  <si>
    <t>F-17294</t>
  </si>
  <si>
    <t>F-17295 Y 17296</t>
  </si>
  <si>
    <t>F-17099 Y F-17298</t>
  </si>
  <si>
    <t>F-17208 Y F-17299</t>
  </si>
  <si>
    <t>REALIZARA PAGO 31/ENE/14</t>
  </si>
  <si>
    <t>F-17097</t>
  </si>
  <si>
    <t>F-12760</t>
  </si>
  <si>
    <t>F-15263</t>
  </si>
  <si>
    <t xml:space="preserve">F-17059 </t>
  </si>
  <si>
    <t>DESCUENTO ESPECIAL POR HISTORIAL</t>
  </si>
  <si>
    <t>DIFERENCIA A PAGAR</t>
  </si>
  <si>
    <r>
      <t xml:space="preserve">NOMBRE DEL ALUMNO: </t>
    </r>
    <r>
      <rPr>
        <b/>
        <sz val="13"/>
        <color theme="1"/>
        <rFont val="Calibri"/>
        <family val="2"/>
        <scheme val="minor"/>
      </rPr>
      <t>RODRIGUEZ SUAREZ MANUEL ALEJANDRO</t>
    </r>
  </si>
  <si>
    <t>F-16465</t>
  </si>
  <si>
    <t>IMBA, SA DE CV</t>
  </si>
  <si>
    <t>ELECTRO OBRA DEL BAJIO, S.A. DE C.V.</t>
  </si>
  <si>
    <t>ASESORES PROFESIONALES Y VALUADORES, S.A. DE C.V.</t>
  </si>
  <si>
    <t>CASAS CALLI, S.A. DE C.V.</t>
  </si>
  <si>
    <t>ING. ARQ. JUAN CARLOS SOLÍS SOLÍS</t>
  </si>
  <si>
    <t>FIDEICOMISO CIUDAD INDUSTRIAL DE LEON</t>
  </si>
  <si>
    <t>GRUPO BENDIT, S.C.</t>
  </si>
  <si>
    <t>URBANIZADORA VIBRAZA, S.A. DE C.V.</t>
  </si>
  <si>
    <t>BORJA QUINTANAR ADRIAN ING.</t>
  </si>
  <si>
    <t>SERVICIOS HIDRAULICOS CONSULTORIA Y CONSTRUCCIONES S.A. DE C.V.</t>
  </si>
  <si>
    <t>ARQ. ISAAC LOPEZ PARAMO</t>
  </si>
  <si>
    <t>PREFABRICADOS SALAMANCA, S.A. DE C.V.</t>
  </si>
  <si>
    <t>DESARROLLADORES DE PROYECTOS BICENTENARIO, S.A. DE C.V.</t>
  </si>
  <si>
    <t>CONEJO HERNANDEZ GABRIEL (2014)</t>
  </si>
  <si>
    <t>F-17389</t>
  </si>
  <si>
    <t>F-17388</t>
  </si>
  <si>
    <t>F-17391</t>
  </si>
  <si>
    <t>F-17392</t>
  </si>
  <si>
    <t>F-17422</t>
  </si>
  <si>
    <t>F-17393</t>
  </si>
  <si>
    <t>F-17420</t>
  </si>
  <si>
    <t>F-17421</t>
  </si>
  <si>
    <t>F-17333</t>
  </si>
  <si>
    <t>F-17456</t>
  </si>
  <si>
    <t>F-17454</t>
  </si>
  <si>
    <t>F-17455</t>
  </si>
  <si>
    <t>F-17457</t>
  </si>
  <si>
    <t>F-17458</t>
  </si>
  <si>
    <t>F-17459</t>
  </si>
  <si>
    <t>F-17460</t>
  </si>
  <si>
    <t>F-17462</t>
  </si>
  <si>
    <t>F-17461</t>
  </si>
  <si>
    <t>F-17463</t>
  </si>
  <si>
    <t>RENTA Y SERVICIOS DE MAQUINARIA DE SALAMANCA SA, S.A. DE C.V.</t>
  </si>
  <si>
    <t>G.E. GRUPO DESARROLLADOR, S.A. DE C.V.</t>
  </si>
  <si>
    <t>RIOS JIMENEZ EMMANUEL</t>
  </si>
  <si>
    <t>JOVEN EMPR.</t>
  </si>
  <si>
    <t>GRUPO CONSULTOR GONAZU, S.A. DE C.V.</t>
  </si>
  <si>
    <t>SOCIO 2014</t>
  </si>
  <si>
    <t>CONSTRUCTORA PLANETA TIERRA, S.A. DE C.V.</t>
  </si>
  <si>
    <t>PROYECTO Y CONSTRUCCIONES MUÑOZ, S.A. DE C.V.</t>
  </si>
  <si>
    <t>UNIVERSIDAD DE GUANAJUATO</t>
  </si>
  <si>
    <t>PRESIDENCIA MUNICIPAL DE VILLAGRAN</t>
  </si>
  <si>
    <t>ARPE PAVIMENTACION Y EDIFICACIONES, S.A. DE  C.V.</t>
  </si>
  <si>
    <t>CONTROL DE CALIDAD Y CONSULTORIA EN INGENIERIA, S.C.</t>
  </si>
  <si>
    <t>DICIEMBRE. 2013</t>
  </si>
  <si>
    <t>ENERO. 2014</t>
  </si>
  <si>
    <t>PAGO PENDIENTE</t>
  </si>
  <si>
    <r>
      <t xml:space="preserve">Maestría en Valuación Inmobiliaria e Industrial
2da. Generación.
Sede Irapuato. </t>
    </r>
    <r>
      <rPr>
        <sz val="11"/>
        <rFont val="Century Gothic"/>
        <family val="2"/>
      </rPr>
      <t xml:space="preserve">
</t>
    </r>
  </si>
  <si>
    <r>
      <t xml:space="preserve">Maestría en Valución Inmbiliaria e Industrial
1ra. Generación.
Sede León.
</t>
    </r>
    <r>
      <rPr>
        <sz val="11"/>
        <rFont val="Century Gothic"/>
        <family val="2"/>
      </rPr>
      <t xml:space="preserve">
</t>
    </r>
  </si>
  <si>
    <r>
      <t>Maestría en Gerencia de Proyectos
4ta. Generación.
Sede León</t>
    </r>
    <r>
      <rPr>
        <sz val="11"/>
        <rFont val="Century Gothic"/>
        <family val="2"/>
      </rPr>
      <t xml:space="preserve">
</t>
    </r>
  </si>
  <si>
    <t>F-17488</t>
  </si>
  <si>
    <t>F-17491</t>
  </si>
  <si>
    <t>F-17490</t>
  </si>
  <si>
    <t>F-17489</t>
  </si>
  <si>
    <t>F-17493</t>
  </si>
  <si>
    <t>F-17492</t>
  </si>
  <si>
    <t>F-17512</t>
  </si>
  <si>
    <t>F-17513</t>
  </si>
  <si>
    <t>F-17516</t>
  </si>
  <si>
    <t>F-17517</t>
  </si>
  <si>
    <t>F-17298 Y 17518</t>
  </si>
  <si>
    <t>F-17029</t>
  </si>
  <si>
    <t>F-17423</t>
  </si>
  <si>
    <t>F-17668</t>
  </si>
  <si>
    <t>F-17667</t>
  </si>
  <si>
    <t>F-17665</t>
  </si>
  <si>
    <t>F-17666</t>
  </si>
  <si>
    <t>F-16465 y 17456</t>
  </si>
  <si>
    <t>F-17518</t>
  </si>
  <si>
    <t>21/FEB/14       CUBRIRA EN PROXIMO MIERCOLES 26/FEB/14</t>
  </si>
  <si>
    <t>21/FEB/14  ENVIARA PROXIMA SEMANA COMPROBANTES ADEUDADOS + MENS. FEB</t>
  </si>
  <si>
    <t>F-11803 Y</t>
  </si>
  <si>
    <t>F-17646</t>
  </si>
  <si>
    <t>CONDONACION 60%</t>
  </si>
  <si>
    <t>NETO A PAGAR</t>
  </si>
  <si>
    <t>F-17974</t>
  </si>
  <si>
    <t>F-17919</t>
  </si>
  <si>
    <t>F-17917 Y 17918</t>
  </si>
  <si>
    <t>F-17824</t>
  </si>
  <si>
    <t>F-17207 Y 17823</t>
  </si>
  <si>
    <t>F-17823</t>
  </si>
  <si>
    <t>F-17390 Y 17800</t>
  </si>
  <si>
    <t>F-17800 Y 17799</t>
  </si>
  <si>
    <t>F-17799</t>
  </si>
  <si>
    <t>F-17798</t>
  </si>
  <si>
    <t>F-17796</t>
  </si>
  <si>
    <t>F-17965</t>
  </si>
  <si>
    <t>VALUACION DE NEG. INMV.</t>
  </si>
  <si>
    <t>VALUACION DE DCHOS. INTG.</t>
  </si>
  <si>
    <t>F-17514</t>
  </si>
  <si>
    <t>F-17515</t>
  </si>
  <si>
    <t>SEMINARIO DE TESIS</t>
  </si>
  <si>
    <t>VALUCION DE BIENES NACIONALES</t>
  </si>
  <si>
    <t>INTRODUCCION A LA VALUACION</t>
  </si>
  <si>
    <t>TECNICAS DE INVESTIGACION APLICADAS</t>
  </si>
  <si>
    <t>VALUACION DE MAQUINARIA Y EQUIPO</t>
  </si>
  <si>
    <t>VALUACION DE INMUEBLES URBANOS</t>
  </si>
  <si>
    <t>VALUACION DE BIENES INDUSTRIALES</t>
  </si>
  <si>
    <t>VALUACION DE BIENES INTANGIBLES</t>
  </si>
  <si>
    <t>VALUACION DE BIENES NACIONALES</t>
  </si>
  <si>
    <t>F-18017</t>
  </si>
  <si>
    <r>
      <t xml:space="preserve">NOMBRE DEL ALUMNO: </t>
    </r>
    <r>
      <rPr>
        <b/>
        <sz val="13"/>
        <color theme="1"/>
        <rFont val="Calibri"/>
        <family val="2"/>
        <scheme val="minor"/>
      </rPr>
      <t>GUTIERREZ MENDOZA MANUEL</t>
    </r>
  </si>
  <si>
    <t>ADMINISTRACION FINANCIERA Y CONTABILIDAD</t>
  </si>
  <si>
    <t>VALUACION DE NEGOCIOS INMOBILIARIOS E INDUSTRIALES</t>
  </si>
  <si>
    <r>
      <t xml:space="preserve">NOMBRE DEL ALUMNO: </t>
    </r>
    <r>
      <rPr>
        <sz val="14"/>
        <color theme="1"/>
        <rFont val="Calibri"/>
        <family val="2"/>
        <scheme val="minor"/>
      </rPr>
      <t>HINOJOSA ZAMORA MARIA DE LOURDES</t>
    </r>
  </si>
  <si>
    <r>
      <t xml:space="preserve">NOMBRE DEL ALUMNO: </t>
    </r>
    <r>
      <rPr>
        <sz val="14"/>
        <color theme="1"/>
        <rFont val="Calibri"/>
        <family val="2"/>
        <scheme val="minor"/>
      </rPr>
      <t>HINOJOSA NAVARRO J. GUADALUPE</t>
    </r>
  </si>
  <si>
    <t>F-18088</t>
  </si>
  <si>
    <t>F-18086</t>
  </si>
  <si>
    <t>F-18082</t>
  </si>
  <si>
    <t>F-18075</t>
  </si>
  <si>
    <t>F-18081</t>
  </si>
  <si>
    <t>F-17975 Y 18072</t>
  </si>
  <si>
    <t>F-18076</t>
  </si>
  <si>
    <t>F-18094</t>
  </si>
  <si>
    <t>F-18085</t>
  </si>
  <si>
    <t>F-18079</t>
  </si>
  <si>
    <t>F-18150</t>
  </si>
  <si>
    <t>F-18148</t>
  </si>
  <si>
    <t>F-18154</t>
  </si>
  <si>
    <t>F-18152</t>
  </si>
  <si>
    <t>F-18178</t>
  </si>
  <si>
    <t>F-18091</t>
  </si>
  <si>
    <t>F-18090</t>
  </si>
  <si>
    <t>F-18084</t>
  </si>
  <si>
    <t>F-18095</t>
  </si>
  <si>
    <t>F-18087</t>
  </si>
  <si>
    <t>F-17795</t>
  </si>
  <si>
    <t>F-17520</t>
  </si>
  <si>
    <t>F-18300</t>
  </si>
  <si>
    <t>F-18299</t>
  </si>
  <si>
    <t>F-18499</t>
  </si>
  <si>
    <t>DESCUENTO ESPECIAL</t>
  </si>
  <si>
    <t>F-18427</t>
  </si>
  <si>
    <t>F-18419</t>
  </si>
  <si>
    <t>F-18422</t>
  </si>
  <si>
    <t>F-18420</t>
  </si>
  <si>
    <t>F-18421</t>
  </si>
  <si>
    <t>F-18418</t>
  </si>
  <si>
    <t>F-18292</t>
  </si>
  <si>
    <t>F-18463</t>
  </si>
  <si>
    <t>F-18298</t>
  </si>
  <si>
    <t>FIRMO PAGARE AUN TIENE ADEUDO</t>
  </si>
  <si>
    <t>FIRMO PAGARE, EXISTE COMPROMISO DE LIQUIDACION, NO SELE PERMITIO ACCESO A LA GRADUACION</t>
  </si>
  <si>
    <t>FIRMO PAGARE, NO SE PERMITIO ACCESO A LA GRADUACION</t>
  </si>
  <si>
    <t>DESCUENTO</t>
  </si>
  <si>
    <t>PAGADO 2-ABRIL</t>
  </si>
  <si>
    <t>F-18604</t>
  </si>
  <si>
    <t>F-18603</t>
  </si>
  <si>
    <t>F-18601</t>
  </si>
  <si>
    <t>F-18599</t>
  </si>
  <si>
    <t>F-18596</t>
  </si>
  <si>
    <t>F-18595</t>
  </si>
  <si>
    <t>F-18637</t>
  </si>
  <si>
    <t>F-18638</t>
  </si>
  <si>
    <t>F-18640</t>
  </si>
  <si>
    <t>F-18694</t>
  </si>
  <si>
    <t>F-18693</t>
  </si>
  <si>
    <t>F-18692</t>
  </si>
  <si>
    <t>F-18691</t>
  </si>
  <si>
    <t>F-18686</t>
  </si>
  <si>
    <t>F-18685</t>
  </si>
  <si>
    <t>F-18702</t>
  </si>
  <si>
    <t>PAGADO</t>
  </si>
  <si>
    <t>F-18796</t>
  </si>
  <si>
    <t>NOMBRE DEL ALUMNO: CORDOBA REYES JOAQUIN ALONSO</t>
  </si>
  <si>
    <t>NOMBRE DEL ALUMNO: GUTIERREZ TOLEDO JOSE FRANCISCO</t>
  </si>
  <si>
    <t>F-18795</t>
  </si>
  <si>
    <t>F-18792</t>
  </si>
  <si>
    <t>F-18790</t>
  </si>
  <si>
    <t>F-19000</t>
  </si>
  <si>
    <t>F-18074</t>
  </si>
  <si>
    <t>F-18995</t>
  </si>
  <si>
    <t>F-19001</t>
  </si>
  <si>
    <t>F-18997</t>
  </si>
  <si>
    <t>F-18083</t>
  </si>
  <si>
    <t>F-18295</t>
  </si>
  <si>
    <t>F-19018</t>
  </si>
  <si>
    <t>F-19020</t>
  </si>
  <si>
    <t>F-19021</t>
  </si>
  <si>
    <t>F-19025</t>
  </si>
  <si>
    <t>F-19027</t>
  </si>
  <si>
    <t>F-19030 Y 19031</t>
  </si>
  <si>
    <t>F-19058</t>
  </si>
  <si>
    <t>F-19057</t>
  </si>
  <si>
    <t>F-18976</t>
  </si>
  <si>
    <t>F-18669 Y 18598</t>
  </si>
  <si>
    <t>F-19059</t>
  </si>
  <si>
    <r>
      <t xml:space="preserve">NOMBRE DEL ALUMNO: </t>
    </r>
    <r>
      <rPr>
        <b/>
        <sz val="14"/>
        <color theme="1"/>
        <rFont val="Calibri"/>
        <family val="2"/>
        <scheme val="minor"/>
      </rPr>
      <t>MARES GODINEZ LAURA MARGARITA</t>
    </r>
  </si>
  <si>
    <t>F-18699</t>
  </si>
  <si>
    <t>F-19246</t>
  </si>
  <si>
    <t>F-19188</t>
  </si>
  <si>
    <t>F-18797 Y F-19401</t>
  </si>
  <si>
    <t>F-19402</t>
  </si>
  <si>
    <t>F-19404</t>
  </si>
  <si>
    <t>F-19405</t>
  </si>
  <si>
    <t>condonacion</t>
  </si>
  <si>
    <t xml:space="preserve">BAJA POR ESTE MES NO TOMO LA MATERIA Y DEBERA PAGAR CUANDO LA TOME </t>
  </si>
  <si>
    <t>NO DEBIO</t>
  </si>
  <si>
    <t>F-19494</t>
  </si>
  <si>
    <t>CONTABILIDAD Y FINANZAS</t>
  </si>
  <si>
    <t>F-19495</t>
  </si>
  <si>
    <t>F-19496</t>
  </si>
  <si>
    <t>F-19613</t>
  </si>
  <si>
    <t>F-19497</t>
  </si>
  <si>
    <t>F-19612</t>
  </si>
  <si>
    <t>F-19498</t>
  </si>
  <si>
    <t>NOMBRE DEL ALUMNO: DAVALOS LUNA JUAN PABLO</t>
  </si>
  <si>
    <t>F-19699</t>
  </si>
  <si>
    <t>13VA MENS. JUNIO</t>
  </si>
  <si>
    <t>1RA MENS.  JUNIO</t>
  </si>
  <si>
    <t>7MA MENS. DIC</t>
  </si>
  <si>
    <t>8MA MENS. ENERO</t>
  </si>
  <si>
    <t>9MA MENS. FEBRERO</t>
  </si>
  <si>
    <t>10MA MENS. MARZO</t>
  </si>
  <si>
    <t>11VA MENS. ABRIL</t>
  </si>
  <si>
    <t>12VA MENS. MAYO</t>
  </si>
  <si>
    <t>14VA MENS. JULIO</t>
  </si>
  <si>
    <t>15VA MENS. AGOSTO</t>
  </si>
  <si>
    <t>16VA MENS. SEP</t>
  </si>
  <si>
    <t>17VA MENS. OCT</t>
  </si>
  <si>
    <t>18VA MENS. NOV</t>
  </si>
  <si>
    <t>Contabilidad y Finanzas</t>
  </si>
  <si>
    <t>PERIODO</t>
  </si>
  <si>
    <t>16/MAY-7/JUN</t>
  </si>
  <si>
    <t>F-205060</t>
  </si>
  <si>
    <t>F-20507</t>
  </si>
  <si>
    <t>F-18684</t>
  </si>
  <si>
    <t>F-20731</t>
  </si>
  <si>
    <t>F-20069</t>
  </si>
  <si>
    <t>F-20070</t>
  </si>
  <si>
    <t>F-20071</t>
  </si>
  <si>
    <t>EN EDO CTA ABRIL</t>
  </si>
  <si>
    <t>F-20510</t>
  </si>
  <si>
    <t>F-21815</t>
  </si>
  <si>
    <t>F-21816</t>
  </si>
  <si>
    <t>F-21357</t>
  </si>
  <si>
    <t>F-19242</t>
  </si>
  <si>
    <t>SE ENVIO CORREO</t>
  </si>
  <si>
    <t>F-20511</t>
  </si>
  <si>
    <t>F-20964</t>
  </si>
  <si>
    <t>F-20967</t>
  </si>
  <si>
    <t>F-20999</t>
  </si>
  <si>
    <t>F-21000</t>
  </si>
  <si>
    <t>F-21002</t>
  </si>
  <si>
    <t>F-21124</t>
  </si>
  <si>
    <t>F-21963</t>
  </si>
  <si>
    <t>F-21966</t>
  </si>
  <si>
    <t>F-22159</t>
  </si>
  <si>
    <t>F-22160</t>
  </si>
  <si>
    <t>F-22298</t>
  </si>
  <si>
    <t>F-22295</t>
  </si>
  <si>
    <t>F-22117</t>
  </si>
  <si>
    <t xml:space="preserve">NOMBRE DEL ALUMNO: ESPINOSA OROZCO JOSE LUIS </t>
  </si>
  <si>
    <t>SEPTIRMBRE</t>
  </si>
  <si>
    <t>NOMBRE DEL ALUMNO: SILVA MUÑOZ RODRIGO</t>
  </si>
  <si>
    <t>NOMBRE DEL ALUMNO: YOCUPICIO CHAVEZ RAZIEL</t>
  </si>
  <si>
    <t>F-22118</t>
  </si>
  <si>
    <t>F-22438</t>
  </si>
  <si>
    <t>F-22390</t>
  </si>
  <si>
    <t>F-22526</t>
  </si>
  <si>
    <t>F-22582</t>
  </si>
  <si>
    <t>F-22583</t>
  </si>
  <si>
    <t>F-22585</t>
  </si>
  <si>
    <t>F-22588</t>
  </si>
  <si>
    <t>VERIFICAR CON EL ALUMNO</t>
  </si>
  <si>
    <t>F-22751</t>
  </si>
  <si>
    <t>F-22741</t>
  </si>
  <si>
    <t>F-22749</t>
  </si>
  <si>
    <t>F-22752</t>
  </si>
  <si>
    <t>F-22750</t>
  </si>
  <si>
    <t>F-22748</t>
  </si>
  <si>
    <t>F-22997</t>
  </si>
  <si>
    <t>F-22982</t>
  </si>
  <si>
    <t>F-22985</t>
  </si>
  <si>
    <t>F-22987</t>
  </si>
  <si>
    <t>F-22990</t>
  </si>
  <si>
    <t>F-22989</t>
  </si>
  <si>
    <t>F-22988</t>
  </si>
  <si>
    <t>COMP-PAGOS</t>
  </si>
  <si>
    <t>F-23251</t>
  </si>
  <si>
    <t>NOMBRE DEL ALUMNO: TEMORES OCAMPO EMILIO REYNALDO</t>
  </si>
  <si>
    <t>F-23697</t>
  </si>
  <si>
    <t>F-23250</t>
  </si>
  <si>
    <t>F-23249</t>
  </si>
  <si>
    <t>F-23691</t>
  </si>
  <si>
    <t>F-23084</t>
  </si>
  <si>
    <t>F-23546</t>
  </si>
  <si>
    <t>F-20730</t>
  </si>
  <si>
    <t>VENEGAS CASTRO JONNATHAN EMMANUEL</t>
  </si>
  <si>
    <t>PAGA 22-10-2015 4,500.00</t>
  </si>
  <si>
    <t>DECUENTO  ESPECIAL SOBRE INTERESES</t>
  </si>
  <si>
    <t xml:space="preserve"> NOV 12</t>
  </si>
  <si>
    <t xml:space="preserve"> Dic 12</t>
  </si>
  <si>
    <t>14/12/2012 Y 20-02-2016</t>
  </si>
  <si>
    <t>24/01/2014 Y 20-02-16</t>
  </si>
  <si>
    <t>FEBRERO MATERIA NO TOMADA: VALUACIÓN DE BIENES INTANGIBLES Y ESPECIALES</t>
  </si>
  <si>
    <t>01/01/2014 MATERIA NO TOMADA: VALUACIÓN DE BIENES NACIONALES INDUSTRIALES</t>
  </si>
  <si>
    <t>MARZO MATERIA NO TOMADA: VALUACIÓN DE BIENES NACIONALES</t>
  </si>
  <si>
    <t>ABRIL MATERIA NO TOMADA: SEMINARIO DE TESIS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</si>
</sst>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_(&quot;$&quot;* #,##0.00_);_(&quot;$&quot;* \(#,##0.00\);_(&quot;$&quot;* &quot;-&quot;??_);_(@_)"/>
    <numFmt numFmtId="166" formatCode="_(* #,##0.00_);_(* \(#,##0.00\);_(* &quot;-&quot;??_);_(@_)"/>
    <numFmt numFmtId="167" formatCode="&quot;$&quot;#,##0.00"/>
    <numFmt numFmtId="168" formatCode="_-* #,##0_-;\-* #,##0_-;_-* &quot;-&quot;??_-;_-@_-"/>
    <numFmt numFmtId="169" formatCode="_-[$€-2]* #,##0.00_-;\-[$€-2]* #,##0.00_-;_-[$€-2]* &quot;-&quot;??_-"/>
    <numFmt numFmtId="170" formatCode="[$-1540A]dd\-mmm\-yy;@"/>
    <numFmt numFmtId="171" formatCode="dd/mm/yyyy;@"/>
  </numFmts>
  <fonts count="170" x14ac:knownFonts="1">
    <font>
      <sz val="11"/>
      <color theme="1"/>
      <name val="Calibri"/>
      <family val="2"/>
      <scheme val="minor"/>
    </font>
    <font>
      <sz val="11"/>
      <color indexed="8"/>
      <name val="Calibri"/>
      <family val="2"/>
    </font>
    <font>
      <b/>
      <sz val="10"/>
      <color indexed="9"/>
      <name val="Century Gothic"/>
      <family val="2"/>
    </font>
    <font>
      <b/>
      <sz val="8"/>
      <name val="Century Gothic"/>
      <family val="2"/>
    </font>
    <font>
      <b/>
      <sz val="10"/>
      <name val="Calibri"/>
      <family val="2"/>
    </font>
    <font>
      <sz val="9"/>
      <color indexed="8"/>
      <name val="Calibri"/>
      <family val="2"/>
    </font>
    <font>
      <u/>
      <sz val="8"/>
      <color indexed="12"/>
      <name val="Calibri"/>
      <family val="2"/>
    </font>
    <font>
      <b/>
      <sz val="8"/>
      <color indexed="8"/>
      <name val="Calibri"/>
      <family val="2"/>
    </font>
    <font>
      <b/>
      <sz val="10"/>
      <color indexed="8"/>
      <name val="Calibri"/>
      <family val="2"/>
    </font>
    <font>
      <b/>
      <sz val="8"/>
      <name val="Calibri"/>
      <family val="2"/>
    </font>
    <font>
      <sz val="10"/>
      <name val="Century Gothic"/>
      <family val="2"/>
    </font>
    <font>
      <sz val="10"/>
      <color indexed="8"/>
      <name val="Calibri"/>
      <family val="2"/>
    </font>
    <font>
      <sz val="8"/>
      <name val="Calibri"/>
      <family val="2"/>
    </font>
    <font>
      <sz val="8"/>
      <color indexed="81"/>
      <name val="Tahoma"/>
      <family val="2"/>
    </font>
    <font>
      <b/>
      <sz val="8"/>
      <color indexed="81"/>
      <name val="Tahoma"/>
      <family val="2"/>
    </font>
    <font>
      <b/>
      <sz val="11"/>
      <color indexed="8"/>
      <name val="Calibri"/>
      <family val="2"/>
    </font>
    <font>
      <b/>
      <sz val="11"/>
      <color indexed="9"/>
      <name val="Calibri"/>
      <family val="2"/>
    </font>
    <font>
      <b/>
      <sz val="26"/>
      <color indexed="9"/>
      <name val="Century Gothic"/>
      <family val="2"/>
    </font>
    <font>
      <b/>
      <sz val="12"/>
      <name val="Century Gothic"/>
      <family val="2"/>
    </font>
    <font>
      <sz val="11"/>
      <color indexed="8"/>
      <name val="Calibri"/>
      <family val="2"/>
    </font>
    <font>
      <sz val="12"/>
      <name val="Century Gothic"/>
      <family val="2"/>
    </font>
    <font>
      <sz val="12"/>
      <color indexed="8"/>
      <name val="Century Gothic"/>
      <family val="2"/>
    </font>
    <font>
      <b/>
      <sz val="12"/>
      <color indexed="8"/>
      <name val="Century Gothic"/>
      <family val="2"/>
    </font>
    <font>
      <sz val="12"/>
      <color indexed="9"/>
      <name val="Century Gothic"/>
      <family val="2"/>
    </font>
    <font>
      <b/>
      <sz val="12"/>
      <color indexed="9"/>
      <name val="Century Gothic"/>
      <family val="2"/>
    </font>
    <font>
      <sz val="14"/>
      <name val="Century Gothic"/>
      <family val="2"/>
    </font>
    <font>
      <sz val="15"/>
      <name val="Century Gothic"/>
      <family val="2"/>
    </font>
    <font>
      <sz val="14"/>
      <color indexed="8"/>
      <name val="Century Gothic"/>
      <family val="2"/>
    </font>
    <font>
      <b/>
      <sz val="15"/>
      <color indexed="9"/>
      <name val="Century Gothic"/>
      <family val="2"/>
    </font>
    <font>
      <u/>
      <sz val="16"/>
      <color indexed="12"/>
      <name val="Arial"/>
      <family val="2"/>
    </font>
    <font>
      <sz val="16"/>
      <color indexed="8"/>
      <name val="Century Gothic"/>
      <family val="2"/>
    </font>
    <font>
      <sz val="15"/>
      <color indexed="10"/>
      <name val="Century Gothic"/>
      <family val="2"/>
    </font>
    <font>
      <sz val="15"/>
      <color indexed="8"/>
      <name val="Century Gothic"/>
      <family val="2"/>
    </font>
    <font>
      <sz val="11"/>
      <color indexed="9"/>
      <name val="Century Gothic"/>
      <family val="2"/>
    </font>
    <font>
      <sz val="10"/>
      <color indexed="9"/>
      <name val="Century Gothic"/>
      <family val="2"/>
    </font>
    <font>
      <b/>
      <sz val="15"/>
      <color indexed="8"/>
      <name val="Century Gothic"/>
      <family val="2"/>
    </font>
    <font>
      <b/>
      <sz val="11"/>
      <color indexed="9"/>
      <name val="Century Gothic"/>
      <family val="2"/>
    </font>
    <font>
      <b/>
      <sz val="8"/>
      <color indexed="9"/>
      <name val="Century Gothic"/>
      <family val="2"/>
    </font>
    <font>
      <sz val="11"/>
      <color indexed="8"/>
      <name val="Century Gothic"/>
      <family val="2"/>
    </font>
    <font>
      <u/>
      <sz val="11"/>
      <color indexed="12"/>
      <name val="Arial"/>
      <family val="2"/>
    </font>
    <font>
      <sz val="11"/>
      <name val="Century Gothic"/>
      <family val="2"/>
    </font>
    <font>
      <sz val="12"/>
      <color indexed="10"/>
      <name val="Century Gothic"/>
      <family val="2"/>
    </font>
    <font>
      <sz val="11"/>
      <name val="Arial"/>
      <family val="2"/>
    </font>
    <font>
      <u/>
      <sz val="12"/>
      <color indexed="12"/>
      <name val="Arial"/>
      <family val="2"/>
    </font>
    <font>
      <sz val="8"/>
      <name val="Century Gothic"/>
      <family val="2"/>
    </font>
    <font>
      <b/>
      <sz val="10"/>
      <name val="Century Gothic"/>
      <family val="2"/>
    </font>
    <font>
      <b/>
      <sz val="10"/>
      <name val="Arial"/>
      <family val="2"/>
    </font>
    <font>
      <sz val="8"/>
      <name val="Arial"/>
      <family val="2"/>
    </font>
    <font>
      <sz val="8"/>
      <name val="Arial"/>
      <family val="2"/>
    </font>
    <font>
      <b/>
      <sz val="10"/>
      <color indexed="9"/>
      <name val="Arial"/>
      <family val="2"/>
    </font>
    <font>
      <sz val="10"/>
      <name val="Arial"/>
      <family val="2"/>
    </font>
    <font>
      <b/>
      <sz val="10"/>
      <color indexed="10"/>
      <name val="Arial"/>
      <family val="2"/>
    </font>
    <font>
      <b/>
      <sz val="8"/>
      <name val="Arial"/>
      <family val="2"/>
    </font>
    <font>
      <b/>
      <sz val="18"/>
      <color indexed="9"/>
      <name val="Century Gothic"/>
      <family val="2"/>
    </font>
    <font>
      <sz val="18"/>
      <color indexed="9"/>
      <name val="Century Gothic"/>
      <family val="2"/>
    </font>
    <font>
      <u/>
      <sz val="10"/>
      <name val="Arial"/>
      <family val="2"/>
    </font>
    <font>
      <sz val="12"/>
      <name val="Verdana"/>
      <family val="2"/>
    </font>
    <font>
      <b/>
      <sz val="16"/>
      <color indexed="9"/>
      <name val="Century Gothic"/>
      <family val="2"/>
    </font>
    <font>
      <b/>
      <sz val="14"/>
      <color indexed="9"/>
      <name val="Century Gothic"/>
      <family val="2"/>
    </font>
    <font>
      <sz val="16"/>
      <color indexed="9"/>
      <name val="Century Gothic"/>
      <family val="2"/>
    </font>
    <font>
      <sz val="11"/>
      <color indexed="9"/>
      <name val="Calibri"/>
      <family val="2"/>
    </font>
    <font>
      <sz val="9"/>
      <color indexed="81"/>
      <name val="Tahoma"/>
      <family val="2"/>
    </font>
    <font>
      <b/>
      <sz val="9"/>
      <color indexed="81"/>
      <name val="Tahoma"/>
      <family val="2"/>
    </font>
    <font>
      <b/>
      <sz val="11"/>
      <name val="Calibri"/>
      <family val="2"/>
    </font>
    <font>
      <b/>
      <sz val="18"/>
      <color indexed="9"/>
      <name val="Calibri"/>
      <family val="2"/>
    </font>
    <font>
      <b/>
      <sz val="8"/>
      <color indexed="61"/>
      <name val="Century Gothic"/>
      <family val="2"/>
    </font>
    <font>
      <b/>
      <sz val="10"/>
      <color indexed="61"/>
      <name val="Calibri"/>
      <family val="2"/>
    </font>
    <font>
      <sz val="11"/>
      <color indexed="61"/>
      <name val="Calibri"/>
      <family val="2"/>
    </font>
    <font>
      <sz val="9"/>
      <color indexed="61"/>
      <name val="Calibri"/>
      <family val="2"/>
    </font>
    <font>
      <u/>
      <sz val="8"/>
      <color indexed="61"/>
      <name val="Calibri"/>
      <family val="2"/>
    </font>
    <font>
      <u/>
      <sz val="9.35"/>
      <color theme="10"/>
      <name val="Calibri"/>
      <family val="2"/>
    </font>
    <font>
      <b/>
      <sz val="11"/>
      <color theme="1"/>
      <name val="Calibri"/>
      <family val="2"/>
      <scheme val="minor"/>
    </font>
    <font>
      <sz val="10"/>
      <color theme="0"/>
      <name val="Century Gothic"/>
      <family val="2"/>
    </font>
    <font>
      <sz val="12"/>
      <color theme="1"/>
      <name val="Times New Roman"/>
      <family val="1"/>
    </font>
    <font>
      <b/>
      <sz val="12"/>
      <color theme="1"/>
      <name val="Times New Roman"/>
      <family val="1"/>
    </font>
    <font>
      <b/>
      <sz val="10"/>
      <color theme="1"/>
      <name val="Arial"/>
      <family val="2"/>
    </font>
    <font>
      <b/>
      <sz val="10"/>
      <color rgb="FFFFFFFF"/>
      <name val="Arial"/>
      <family val="2"/>
    </font>
    <font>
      <b/>
      <sz val="10"/>
      <color rgb="FFFF0000"/>
      <name val="Arial"/>
      <family val="2"/>
    </font>
    <font>
      <sz val="11"/>
      <color rgb="FF000000"/>
      <name val="Calibri"/>
      <family val="2"/>
      <scheme val="minor"/>
    </font>
    <font>
      <sz val="8"/>
      <color theme="1"/>
      <name val="Arial"/>
      <family val="2"/>
    </font>
    <font>
      <b/>
      <sz val="8"/>
      <color theme="1"/>
      <name val="Arial"/>
      <family val="2"/>
    </font>
    <font>
      <sz val="11"/>
      <name val="Calibri"/>
      <family val="2"/>
      <scheme val="minor"/>
    </font>
    <font>
      <b/>
      <sz val="12"/>
      <color theme="0"/>
      <name val="Calibri"/>
      <family val="2"/>
      <scheme val="minor"/>
    </font>
    <font>
      <sz val="11"/>
      <color theme="1"/>
      <name val="Century Gothic"/>
      <family val="2"/>
    </font>
    <font>
      <b/>
      <sz val="11"/>
      <name val="Century Gothic"/>
      <family val="2"/>
    </font>
    <font>
      <sz val="11"/>
      <color rgb="FFFF0000"/>
      <name val="Century Gothic"/>
      <family val="2"/>
    </font>
    <font>
      <sz val="10"/>
      <color rgb="FFFF0000"/>
      <name val="Century Gothic"/>
      <family val="2"/>
    </font>
    <font>
      <b/>
      <sz val="11"/>
      <color rgb="FF000000"/>
      <name val="Calibri"/>
      <family val="2"/>
      <scheme val="minor"/>
    </font>
    <font>
      <sz val="11"/>
      <color rgb="FFFF0000"/>
      <name val="Calibri"/>
      <family val="2"/>
      <scheme val="minor"/>
    </font>
    <font>
      <b/>
      <sz val="11"/>
      <color theme="0"/>
      <name val="Calibri"/>
      <family val="2"/>
      <scheme val="minor"/>
    </font>
    <font>
      <sz val="14"/>
      <name val="Arial"/>
      <family val="2"/>
    </font>
    <font>
      <b/>
      <sz val="10"/>
      <color theme="1"/>
      <name val="Century Gothic"/>
      <family val="2"/>
    </font>
    <font>
      <u/>
      <sz val="10"/>
      <color theme="10"/>
      <name val="Calibri"/>
      <family val="2"/>
    </font>
    <font>
      <sz val="10"/>
      <color theme="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sz val="22"/>
      <color indexed="9"/>
      <name val="Century Gothic"/>
      <family val="2"/>
    </font>
    <font>
      <b/>
      <sz val="18"/>
      <name val="Calibri"/>
      <family val="2"/>
    </font>
    <font>
      <sz val="16"/>
      <color theme="1"/>
      <name val="Calibri"/>
      <family val="2"/>
      <scheme val="minor"/>
    </font>
    <font>
      <b/>
      <sz val="14"/>
      <name val="Century Gothic"/>
      <family val="2"/>
    </font>
    <font>
      <b/>
      <sz val="16"/>
      <name val="Arial"/>
      <family val="2"/>
    </font>
    <font>
      <sz val="8"/>
      <name val="Arial Unicode MS"/>
      <family val="2"/>
    </font>
    <font>
      <sz val="12"/>
      <name val="Arial Unicode MS"/>
      <family val="2"/>
    </font>
    <font>
      <b/>
      <sz val="14"/>
      <name val="Arial"/>
      <family val="2"/>
    </font>
    <font>
      <b/>
      <sz val="14"/>
      <name val="Arial Unicode MS"/>
      <family val="2"/>
    </font>
    <font>
      <sz val="14"/>
      <name val="Arial Unicode MS"/>
      <family val="2"/>
    </font>
    <font>
      <b/>
      <sz val="12"/>
      <name val="Arial"/>
      <family val="2"/>
    </font>
    <font>
      <sz val="12"/>
      <name val="Arial"/>
      <family val="2"/>
    </font>
    <font>
      <sz val="8"/>
      <color theme="1"/>
      <name val="Arial Unicode MS"/>
      <family val="2"/>
    </font>
    <font>
      <b/>
      <sz val="11"/>
      <name val="Arial"/>
      <family val="2"/>
    </font>
    <font>
      <sz val="14"/>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Arial Narrow"/>
      <family val="2"/>
    </font>
    <font>
      <u/>
      <sz val="11"/>
      <color theme="10"/>
      <name val="Calibri"/>
      <family val="2"/>
    </font>
    <font>
      <u/>
      <sz val="10"/>
      <color theme="10"/>
      <name val="Arial"/>
      <family val="2"/>
    </font>
    <font>
      <sz val="10"/>
      <color theme="1"/>
      <name val="Century Gothic"/>
      <family val="2"/>
    </font>
    <font>
      <b/>
      <sz val="26"/>
      <name val="Century Gothic"/>
      <family val="2"/>
    </font>
    <font>
      <sz val="9"/>
      <color theme="1"/>
      <name val="Calibri"/>
      <family val="2"/>
      <scheme val="minor"/>
    </font>
    <font>
      <sz val="10"/>
      <color indexed="81"/>
      <name val="Tahoma"/>
      <family val="2"/>
    </font>
    <font>
      <b/>
      <sz val="10"/>
      <color indexed="81"/>
      <name val="Tahoma"/>
      <family val="2"/>
    </font>
    <font>
      <u/>
      <sz val="10"/>
      <color indexed="81"/>
      <name val="Tahoma"/>
      <family val="2"/>
    </font>
    <font>
      <b/>
      <sz val="15"/>
      <name val="Century Gothic"/>
      <family val="2"/>
    </font>
    <font>
      <sz val="12"/>
      <color rgb="FFFF0000"/>
      <name val="Century Gothic"/>
      <family val="2"/>
    </font>
    <font>
      <sz val="10"/>
      <color rgb="FFFF0000"/>
      <name val="Calibri"/>
      <family val="2"/>
      <scheme val="minor"/>
    </font>
    <font>
      <sz val="9"/>
      <color rgb="FFFF0000"/>
      <name val="Calibri"/>
      <family val="2"/>
      <scheme val="minor"/>
    </font>
    <font>
      <b/>
      <sz val="20"/>
      <name val="Century Gothic"/>
      <family val="2"/>
    </font>
    <font>
      <b/>
      <sz val="11"/>
      <color theme="1"/>
      <name val="Century Gothic"/>
      <family val="2"/>
    </font>
    <font>
      <sz val="12"/>
      <color theme="1"/>
      <name val="Century Gothic"/>
      <family val="2"/>
    </font>
    <font>
      <sz val="9"/>
      <color theme="1"/>
      <name val="Century Gothic"/>
      <family val="2"/>
    </font>
    <font>
      <sz val="8"/>
      <color rgb="FFFF0000"/>
      <name val="Century Gothic"/>
      <family val="2"/>
    </font>
    <font>
      <sz val="11"/>
      <color rgb="FFFF3300"/>
      <name val="Century Gothic"/>
      <family val="2"/>
    </font>
    <font>
      <sz val="11"/>
      <color rgb="FF000000"/>
      <name val="Century Gothic"/>
      <family val="2"/>
    </font>
    <font>
      <b/>
      <sz val="10"/>
      <color rgb="FFFFFFFF"/>
      <name val="Century Gothic"/>
      <family val="2"/>
    </font>
    <font>
      <b/>
      <sz val="11"/>
      <color rgb="FF000000"/>
      <name val="Century Gothic"/>
      <family val="2"/>
    </font>
    <font>
      <b/>
      <sz val="11"/>
      <color rgb="FF002060"/>
      <name val="Century Gothic"/>
      <family val="2"/>
    </font>
    <font>
      <b/>
      <sz val="12"/>
      <color rgb="FFFFFFFF"/>
      <name val="Century Gothic"/>
      <family val="2"/>
    </font>
    <font>
      <sz val="11"/>
      <color rgb="FFFFFFFF"/>
      <name val="Century Gothic"/>
      <family val="2"/>
    </font>
    <font>
      <b/>
      <sz val="11"/>
      <color rgb="FFFFFFFF"/>
      <name val="Century Gothic"/>
      <family val="2"/>
    </font>
    <font>
      <sz val="10"/>
      <color rgb="FF000000"/>
      <name val="Century Gothic"/>
      <family val="2"/>
    </font>
    <font>
      <sz val="10"/>
      <color rgb="FFFFFFFF"/>
      <name val="Century Gothic"/>
      <family val="2"/>
    </font>
    <font>
      <sz val="10"/>
      <color rgb="FF0D0D0D"/>
      <name val="Century Gothic"/>
      <family val="2"/>
    </font>
    <font>
      <b/>
      <sz val="9"/>
      <color theme="1"/>
      <name val="Calibri"/>
      <family val="2"/>
    </font>
    <font>
      <sz val="11"/>
      <color theme="1"/>
      <name val="Arial Unicode MS"/>
      <family val="2"/>
    </font>
    <font>
      <sz val="9"/>
      <color rgb="FFFF0000"/>
      <name val="Century Gothic"/>
      <family val="2"/>
    </font>
    <font>
      <sz val="9"/>
      <name val="Century Gothic"/>
      <family val="2"/>
    </font>
    <font>
      <sz val="7"/>
      <name val="Century Gothic"/>
      <family val="2"/>
    </font>
    <font>
      <u/>
      <sz val="10"/>
      <color rgb="FFFF0000"/>
      <name val="Calibri"/>
      <family val="2"/>
      <scheme val="minor"/>
    </font>
    <font>
      <sz val="11"/>
      <color theme="8" tint="-0.249977111117893"/>
      <name val="Century Gothic"/>
      <family val="2"/>
    </font>
    <font>
      <sz val="10"/>
      <color rgb="FF00B0F0"/>
      <name val="Century Gothic"/>
      <family val="2"/>
    </font>
    <font>
      <b/>
      <sz val="9"/>
      <name val="Century Gothic"/>
      <family val="2"/>
    </font>
    <font>
      <u/>
      <sz val="9"/>
      <color indexed="81"/>
      <name val="Tahoma"/>
      <family val="2"/>
    </font>
    <font>
      <b/>
      <sz val="13"/>
      <color theme="1"/>
      <name val="Calibri"/>
      <family val="2"/>
      <scheme val="minor"/>
    </font>
    <font>
      <sz val="11"/>
      <color rgb="FF00B050"/>
      <name val="Century Gothic"/>
      <family val="2"/>
    </font>
    <font>
      <sz val="10"/>
      <color rgb="FF00B050"/>
      <name val="Century Gothic"/>
      <family val="2"/>
    </font>
    <font>
      <b/>
      <sz val="9"/>
      <color indexed="9"/>
      <name val="Arial"/>
      <family val="2"/>
    </font>
    <font>
      <sz val="11"/>
      <color rgb="FFFF00FF"/>
      <name val="Century Gothic"/>
      <family val="2"/>
    </font>
    <font>
      <sz val="10"/>
      <color rgb="FFFF00FF"/>
      <name val="Century Gothic"/>
      <family val="2"/>
    </font>
    <font>
      <sz val="11"/>
      <color rgb="FF0070C0"/>
      <name val="Century Gothic"/>
      <family val="2"/>
    </font>
    <font>
      <sz val="10"/>
      <color rgb="FF0070C0"/>
      <name val="Century Gothic"/>
      <family val="2"/>
    </font>
    <font>
      <sz val="10"/>
      <color rgb="FFFF3300"/>
      <name val="Century Gothic"/>
      <family val="2"/>
    </font>
    <font>
      <sz val="11"/>
      <color rgb="FF6600CC"/>
      <name val="Century Gothic"/>
      <family val="2"/>
    </font>
    <font>
      <sz val="10"/>
      <color rgb="FF6600CC"/>
      <name val="Century Gothic"/>
      <family val="2"/>
    </font>
    <font>
      <sz val="10"/>
      <color rgb="FF0070C0"/>
      <name val="Arial"/>
      <family val="2"/>
    </font>
    <font>
      <sz val="11"/>
      <color rgb="FF0070C0"/>
      <name val="Calibri"/>
      <family val="2"/>
      <scheme val="minor"/>
    </font>
    <font>
      <b/>
      <sz val="7"/>
      <name val="Century Gothic"/>
      <family val="2"/>
    </font>
    <font>
      <sz val="9"/>
      <color indexed="81"/>
      <name val="Tahoma"/>
      <charset val="1"/>
    </font>
    <font>
      <b/>
      <sz val="9"/>
      <color indexed="81"/>
      <name val="Tahoma"/>
      <charset val="1"/>
    </font>
  </fonts>
  <fills count="8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8"/>
        <bgColor indexed="64"/>
      </patternFill>
    </fill>
    <fill>
      <patternFill patternType="solid">
        <fgColor indexed="15"/>
        <bgColor indexed="64"/>
      </patternFill>
    </fill>
    <fill>
      <patternFill patternType="solid">
        <fgColor indexed="45"/>
        <bgColor indexed="64"/>
      </patternFill>
    </fill>
    <fill>
      <patternFill patternType="solid">
        <fgColor indexed="43"/>
        <bgColor indexed="64"/>
      </patternFill>
    </fill>
    <fill>
      <patternFill patternType="solid">
        <fgColor indexed="46"/>
        <bgColor indexed="64"/>
      </patternFill>
    </fill>
    <fill>
      <patternFill patternType="solid">
        <fgColor indexed="10"/>
        <bgColor indexed="64"/>
      </patternFill>
    </fill>
    <fill>
      <patternFill patternType="solid">
        <fgColor indexed="42"/>
        <bgColor indexed="64"/>
      </patternFill>
    </fill>
    <fill>
      <patternFill patternType="solid">
        <fgColor indexed="56"/>
        <bgColor indexed="64"/>
      </patternFill>
    </fill>
    <fill>
      <patternFill patternType="solid">
        <fgColor indexed="56"/>
        <bgColor indexed="8"/>
      </patternFill>
    </fill>
    <fill>
      <patternFill patternType="solid">
        <fgColor indexed="21"/>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41"/>
        <bgColor indexed="64"/>
      </patternFill>
    </fill>
    <fill>
      <patternFill patternType="solid">
        <fgColor indexed="55"/>
        <bgColor indexed="64"/>
      </patternFill>
    </fill>
    <fill>
      <patternFill patternType="solid">
        <fgColor indexed="14"/>
        <bgColor indexed="64"/>
      </patternFill>
    </fill>
    <fill>
      <patternFill patternType="solid">
        <fgColor indexed="40"/>
        <bgColor indexed="64"/>
      </patternFill>
    </fill>
    <fill>
      <patternFill patternType="solid">
        <fgColor indexed="48"/>
        <bgColor indexed="64"/>
      </patternFill>
    </fill>
    <fill>
      <patternFill patternType="solid">
        <fgColor indexed="53"/>
        <bgColor indexed="64"/>
      </patternFill>
    </fill>
    <fill>
      <patternFill patternType="solid">
        <fgColor indexed="50"/>
        <bgColor indexed="64"/>
      </patternFill>
    </fill>
    <fill>
      <patternFill patternType="solid">
        <fgColor indexed="61"/>
        <bgColor indexed="64"/>
      </patternFill>
    </fill>
    <fill>
      <patternFill patternType="solid">
        <fgColor indexed="18"/>
        <bgColor indexed="8"/>
      </patternFill>
    </fill>
    <fill>
      <patternFill patternType="solid">
        <fgColor theme="0"/>
        <bgColor indexed="64"/>
      </patternFill>
    </fill>
    <fill>
      <patternFill patternType="solid">
        <fgColor theme="9"/>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rgb="FF00B050"/>
        <bgColor indexed="64"/>
      </patternFill>
    </fill>
    <fill>
      <patternFill patternType="solid">
        <fgColor rgb="FF000080"/>
        <bgColor indexed="64"/>
      </patternFill>
    </fill>
    <fill>
      <patternFill patternType="solid">
        <fgColor rgb="FFFFFFFF"/>
        <bgColor indexed="64"/>
      </patternFill>
    </fill>
    <fill>
      <patternFill patternType="solid">
        <fgColor rgb="FFFFFF00"/>
        <bgColor indexed="64"/>
      </patternFill>
    </fill>
    <fill>
      <patternFill patternType="solid">
        <fgColor rgb="FFCCFFFF"/>
        <bgColor indexed="64"/>
      </patternFill>
    </fill>
    <fill>
      <patternFill patternType="solid">
        <fgColor rgb="FF969696"/>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bgColor indexed="64"/>
      </patternFill>
    </fill>
    <fill>
      <patternFill patternType="solid">
        <fgColor theme="8"/>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rgb="FF00FF00"/>
        <bgColor indexed="64"/>
      </patternFill>
    </fill>
    <fill>
      <patternFill patternType="solid">
        <fgColor rgb="FF002060"/>
        <bgColor indexed="64"/>
      </patternFill>
    </fill>
    <fill>
      <patternFill patternType="solid">
        <fgColor rgb="FFFF99CC"/>
        <bgColor indexed="64"/>
      </patternFill>
    </fill>
    <fill>
      <patternFill patternType="solid">
        <fgColor rgb="FFFCD5B4"/>
        <bgColor indexed="64"/>
      </patternFill>
    </fill>
    <fill>
      <patternFill patternType="solid">
        <fgColor rgb="FF99CCFF"/>
        <bgColor indexed="64"/>
      </patternFill>
    </fill>
    <fill>
      <patternFill patternType="solid">
        <fgColor rgb="FFCCC0DA"/>
        <bgColor indexed="64"/>
      </patternFill>
    </fill>
    <fill>
      <patternFill patternType="solid">
        <fgColor rgb="FFFFC000"/>
        <bgColor indexed="64"/>
      </patternFill>
    </fill>
    <fill>
      <patternFill patternType="solid">
        <fgColor rgb="FFE26B0A"/>
        <bgColor indexed="64"/>
      </patternFill>
    </fill>
    <fill>
      <patternFill patternType="solid">
        <fgColor rgb="FF993366"/>
        <bgColor indexed="64"/>
      </patternFill>
    </fill>
    <fill>
      <patternFill patternType="solid">
        <fgColor rgb="FFFF00FF"/>
        <bgColor indexed="64"/>
      </patternFill>
    </fill>
    <fill>
      <patternFill patternType="solid">
        <fgColor rgb="FF0000FF"/>
        <bgColor indexed="64"/>
      </patternFill>
    </fill>
    <fill>
      <patternFill patternType="solid">
        <fgColor rgb="FF76933C"/>
        <bgColor indexed="64"/>
      </patternFill>
    </fill>
    <fill>
      <patternFill patternType="solid">
        <fgColor theme="2" tint="-0.499984740745262"/>
        <bgColor indexed="64"/>
      </patternFill>
    </fill>
    <fill>
      <patternFill patternType="solid">
        <fgColor rgb="FFFF33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6"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861">
    <xf numFmtId="0" fontId="0" fillId="0" borderId="0"/>
    <xf numFmtId="0" fontId="70" fillId="0" borderId="0" applyNumberFormat="0" applyFill="0" applyBorder="0" applyAlignment="0" applyProtection="0">
      <alignment vertical="top"/>
      <protection locked="0"/>
    </xf>
    <xf numFmtId="165" fontId="19" fillId="0" borderId="0" applyFont="0" applyFill="0" applyBorder="0" applyAlignment="0" applyProtection="0"/>
    <xf numFmtId="0" fontId="1" fillId="0" borderId="0"/>
    <xf numFmtId="166" fontId="96" fillId="0" borderId="0" applyFont="0" applyFill="0" applyBorder="0" applyAlignment="0" applyProtection="0"/>
    <xf numFmtId="0" fontId="109" fillId="0" borderId="0"/>
    <xf numFmtId="0" fontId="52" fillId="0" borderId="0">
      <alignment horizontal="center" vertical="center" wrapText="1"/>
    </xf>
    <xf numFmtId="0" fontId="50" fillId="0" borderId="0"/>
    <xf numFmtId="0" fontId="112" fillId="0" borderId="0"/>
    <xf numFmtId="0" fontId="50" fillId="0" borderId="0"/>
    <xf numFmtId="0" fontId="50" fillId="0" borderId="0"/>
    <xf numFmtId="0" fontId="50" fillId="0" borderId="0"/>
    <xf numFmtId="169" fontId="50" fillId="0" borderId="0" applyFon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165" fontId="96" fillId="0" borderId="0" applyFont="0" applyFill="0" applyBorder="0" applyAlignment="0" applyProtection="0"/>
    <xf numFmtId="169" fontId="50" fillId="0" borderId="0" applyFont="0" applyFill="0" applyBorder="0" applyAlignment="0" applyProtection="0"/>
    <xf numFmtId="0" fontId="96" fillId="0" borderId="0"/>
    <xf numFmtId="0" fontId="50" fillId="0" borderId="0"/>
    <xf numFmtId="0" fontId="96" fillId="0" borderId="0"/>
    <xf numFmtId="0" fontId="96" fillId="0" borderId="0"/>
    <xf numFmtId="0" fontId="96" fillId="0" borderId="0"/>
    <xf numFmtId="165" fontId="96" fillId="0" borderId="0" applyFont="0" applyFill="0" applyBorder="0" applyAlignment="0" applyProtection="0"/>
    <xf numFmtId="0" fontId="96" fillId="0" borderId="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50" fillId="0" borderId="0" applyFont="0" applyFill="0" applyBorder="0" applyAlignment="0" applyProtection="0"/>
    <xf numFmtId="0" fontId="50" fillId="0" borderId="0"/>
    <xf numFmtId="169" fontId="50" fillId="0" borderId="0" applyFon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50"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115"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9" fontId="50" fillId="0" borderId="0" applyFont="0" applyFill="0" applyBorder="0" applyAlignment="0" applyProtection="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50"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50"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0" fontId="96" fillId="0" borderId="0"/>
    <xf numFmtId="165" fontId="96" fillId="0" borderId="0" applyFont="0" applyFill="0" applyBorder="0" applyAlignment="0" applyProtection="0"/>
    <xf numFmtId="165" fontId="50" fillId="0" borderId="0" applyFont="0" applyFill="0" applyBorder="0" applyAlignment="0" applyProtection="0"/>
    <xf numFmtId="169" fontId="50" fillId="0" borderId="0" applyFont="0" applyFill="0" applyBorder="0" applyAlignment="0" applyProtection="0"/>
    <xf numFmtId="0" fontId="50" fillId="0" borderId="0"/>
    <xf numFmtId="165" fontId="50" fillId="0" borderId="0" applyFont="0" applyFill="0" applyBorder="0" applyAlignment="0" applyProtection="0"/>
    <xf numFmtId="0" fontId="50" fillId="0" borderId="0"/>
    <xf numFmtId="169" fontId="50" fillId="0" borderId="0" applyFont="0" applyFill="0" applyBorder="0" applyAlignment="0" applyProtection="0"/>
    <xf numFmtId="169"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9"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0" fontId="50" fillId="0" borderId="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116" fillId="0" borderId="0" applyNumberFormat="0" applyFill="0" applyBorder="0" applyAlignment="0" applyProtection="0">
      <alignment vertical="top"/>
      <protection locked="0"/>
    </xf>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117" fillId="0" borderId="0" applyNumberForma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50" fillId="0" borderId="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50" fillId="0" borderId="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0" fontId="96" fillId="0" borderId="0"/>
    <xf numFmtId="165" fontId="96" fillId="0" borderId="0" applyFon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0" fontId="50" fillId="0" borderId="0"/>
    <xf numFmtId="165" fontId="50" fillId="0" borderId="0" applyFont="0" applyFill="0" applyBorder="0" applyAlignment="0" applyProtection="0"/>
    <xf numFmtId="0" fontId="50" fillId="0" borderId="0"/>
  </cellStyleXfs>
  <cellXfs count="1467">
    <xf numFmtId="0" fontId="0" fillId="0" borderId="0" xfId="0"/>
    <xf numFmtId="0" fontId="9" fillId="2" borderId="1" xfId="0" applyFont="1" applyFill="1" applyBorder="1" applyAlignment="1">
      <alignment horizontal="center" vertical="center"/>
    </xf>
    <xf numFmtId="0" fontId="0" fillId="3" borderId="1" xfId="0" applyFill="1" applyBorder="1"/>
    <xf numFmtId="0" fontId="8" fillId="3" borderId="2" xfId="0" applyFont="1" applyFill="1" applyBorder="1"/>
    <xf numFmtId="0" fontId="10" fillId="3" borderId="1" xfId="0" applyFont="1" applyFill="1" applyBorder="1" applyAlignment="1">
      <alignment horizontal="center" vertical="center" wrapText="1"/>
    </xf>
    <xf numFmtId="0" fontId="6" fillId="3" borderId="1" xfId="1" applyFont="1" applyFill="1" applyBorder="1" applyAlignment="1" applyProtection="1">
      <alignment horizontal="left" vertical="center" wrapText="1"/>
    </xf>
    <xf numFmtId="4" fontId="0" fillId="0" borderId="0" xfId="0" applyNumberFormat="1"/>
    <xf numFmtId="0" fontId="0" fillId="0" borderId="0" xfId="0" applyAlignment="1">
      <alignment horizontal="center"/>
    </xf>
    <xf numFmtId="0" fontId="0" fillId="0" borderId="0" xfId="0" applyFill="1" applyAlignment="1">
      <alignment horizontal="center"/>
    </xf>
    <xf numFmtId="4" fontId="0" fillId="0" borderId="0" xfId="0" applyNumberFormat="1" applyFill="1"/>
    <xf numFmtId="0" fontId="2" fillId="4" borderId="0" xfId="0" applyFont="1" applyFill="1" applyAlignment="1">
      <alignment horizontal="center" vertical="center" wrapText="1"/>
    </xf>
    <xf numFmtId="0" fontId="0" fillId="4" borderId="0" xfId="0" applyFill="1"/>
    <xf numFmtId="0" fontId="0" fillId="0" borderId="0" xfId="0" applyFill="1"/>
    <xf numFmtId="0" fontId="7" fillId="0" borderId="0" xfId="0" applyFont="1" applyFill="1" applyBorder="1"/>
    <xf numFmtId="0" fontId="8" fillId="0" borderId="0" xfId="0" applyFont="1" applyFill="1" applyBorder="1"/>
    <xf numFmtId="0" fontId="0" fillId="0" borderId="0" xfId="0" applyFill="1" applyBorder="1"/>
    <xf numFmtId="0" fontId="5" fillId="0" borderId="0" xfId="0" applyFont="1" applyFill="1" applyBorder="1" applyAlignment="1">
      <alignment wrapText="1"/>
    </xf>
    <xf numFmtId="0" fontId="6" fillId="0" borderId="0" xfId="1" applyFont="1" applyFill="1" applyBorder="1" applyAlignment="1" applyProtection="1"/>
    <xf numFmtId="0" fontId="15" fillId="0" borderId="0" xfId="0" applyFont="1"/>
    <xf numFmtId="0" fontId="0" fillId="4" borderId="0" xfId="0" applyFill="1" applyAlignment="1">
      <alignment horizontal="center"/>
    </xf>
    <xf numFmtId="0" fontId="16" fillId="4" borderId="0" xfId="0" applyFont="1" applyFill="1" applyAlignment="1">
      <alignment horizontal="center" wrapText="1"/>
    </xf>
    <xf numFmtId="0" fontId="3" fillId="2" borderId="0" xfId="0" applyFont="1" applyFill="1" applyBorder="1" applyAlignment="1">
      <alignment horizontal="center" vertical="center"/>
    </xf>
    <xf numFmtId="0" fontId="4" fillId="0" borderId="0" xfId="0" applyFont="1" applyFill="1" applyBorder="1" applyAlignment="1">
      <alignment vertical="center"/>
    </xf>
    <xf numFmtId="0" fontId="6" fillId="0" borderId="0" xfId="1" applyFont="1" applyFill="1" applyBorder="1" applyAlignment="1" applyProtection="1">
      <alignment wrapText="1"/>
    </xf>
    <xf numFmtId="0" fontId="5" fillId="0" borderId="0" xfId="0" applyFont="1" applyFill="1" applyBorder="1"/>
    <xf numFmtId="0" fontId="3" fillId="0" borderId="0" xfId="0" applyFont="1" applyFill="1" applyBorder="1" applyAlignment="1">
      <alignment horizontal="center" vertical="center"/>
    </xf>
    <xf numFmtId="0" fontId="7" fillId="0" borderId="0" xfId="0" applyFont="1" applyBorder="1"/>
    <xf numFmtId="0" fontId="9" fillId="2"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6" fillId="0" borderId="0" xfId="1" applyFont="1" applyFill="1" applyBorder="1" applyAlignment="1" applyProtection="1">
      <alignment horizontal="left" vertical="center" wrapText="1"/>
    </xf>
    <xf numFmtId="0" fontId="0" fillId="0" borderId="0" xfId="0" applyFill="1" applyBorder="1" applyAlignment="1">
      <alignment horizontal="center"/>
    </xf>
    <xf numFmtId="0" fontId="6" fillId="0" borderId="0" xfId="1" applyFont="1" applyFill="1" applyBorder="1" applyAlignment="1" applyProtection="1">
      <alignment horizontal="left"/>
    </xf>
    <xf numFmtId="0" fontId="11" fillId="0" borderId="0" xfId="0" applyFont="1" applyFill="1" applyBorder="1" applyAlignment="1">
      <alignment horizontal="center" wrapText="1"/>
    </xf>
    <xf numFmtId="0" fontId="70" fillId="0" borderId="0" xfId="1" applyFill="1" applyBorder="1" applyAlignment="1" applyProtection="1"/>
    <xf numFmtId="0" fontId="0" fillId="0" borderId="0" xfId="0" applyFill="1" applyBorder="1" applyAlignment="1">
      <alignment wrapText="1"/>
    </xf>
    <xf numFmtId="0" fontId="6" fillId="0" borderId="0" xfId="1" applyFont="1" applyFill="1" applyBorder="1" applyAlignment="1" applyProtection="1">
      <alignment horizontal="left" wrapText="1"/>
    </xf>
    <xf numFmtId="4" fontId="0" fillId="5" borderId="0" xfId="0" applyNumberFormat="1" applyFill="1" applyBorder="1"/>
    <xf numFmtId="4" fontId="0" fillId="5" borderId="0" xfId="0" applyNumberFormat="1" applyFill="1"/>
    <xf numFmtId="4" fontId="0" fillId="6" borderId="0" xfId="0" applyNumberFormat="1" applyFill="1" applyBorder="1"/>
    <xf numFmtId="4" fontId="0" fillId="6" borderId="0" xfId="0" applyNumberFormat="1" applyFill="1"/>
    <xf numFmtId="4" fontId="0" fillId="7" borderId="0" xfId="0" applyNumberFormat="1" applyFill="1"/>
    <xf numFmtId="0" fontId="15" fillId="0" borderId="0" xfId="0" applyFont="1" applyAlignment="1">
      <alignment horizontal="center"/>
    </xf>
    <xf numFmtId="4" fontId="16" fillId="4" borderId="0" xfId="0" applyNumberFormat="1" applyFont="1" applyFill="1" applyAlignment="1">
      <alignment horizontal="center" wrapText="1"/>
    </xf>
    <xf numFmtId="4" fontId="0" fillId="8" borderId="0" xfId="0" applyNumberFormat="1" applyFill="1"/>
    <xf numFmtId="0" fontId="0" fillId="0" borderId="0" xfId="0" applyFill="1" applyAlignment="1">
      <alignment horizontal="center" wrapText="1"/>
    </xf>
    <xf numFmtId="0" fontId="18" fillId="0" borderId="0" xfId="0" applyFont="1" applyAlignment="1">
      <alignment vertical="center"/>
    </xf>
    <xf numFmtId="4" fontId="0" fillId="0" borderId="0" xfId="0" applyNumberFormat="1" applyFill="1" applyAlignment="1">
      <alignment horizontal="center"/>
    </xf>
    <xf numFmtId="0" fontId="16" fillId="4" borderId="0" xfId="0" applyFont="1" applyFill="1"/>
    <xf numFmtId="4" fontId="0" fillId="4" borderId="0" xfId="0" applyNumberFormat="1" applyFill="1"/>
    <xf numFmtId="4" fontId="0" fillId="9" borderId="0" xfId="0" applyNumberFormat="1" applyFill="1"/>
    <xf numFmtId="4" fontId="0" fillId="10" borderId="0" xfId="0" applyNumberFormat="1" applyFill="1"/>
    <xf numFmtId="0" fontId="20" fillId="11" borderId="0" xfId="0" applyFont="1" applyFill="1" applyAlignment="1">
      <alignment vertical="center"/>
    </xf>
    <xf numFmtId="0" fontId="20" fillId="0" borderId="0" xfId="0" applyFont="1" applyAlignment="1">
      <alignment vertical="center"/>
    </xf>
    <xf numFmtId="0" fontId="23" fillId="11" borderId="0" xfId="0" applyFont="1" applyFill="1" applyAlignment="1">
      <alignment horizontal="center" vertical="center" wrapText="1"/>
    </xf>
    <xf numFmtId="0" fontId="20" fillId="0" borderId="0" xfId="0" applyFont="1" applyAlignment="1">
      <alignment horizontal="center" vertical="center"/>
    </xf>
    <xf numFmtId="0" fontId="25" fillId="0" borderId="0" xfId="0" applyFont="1" applyFill="1" applyAlignment="1">
      <alignment horizontal="center" vertical="center"/>
    </xf>
    <xf numFmtId="49" fontId="70" fillId="0" borderId="0" xfId="1" applyNumberFormat="1" applyFill="1" applyAlignment="1" applyProtection="1">
      <alignment horizontal="center"/>
    </xf>
    <xf numFmtId="0" fontId="26" fillId="0" borderId="0" xfId="0" applyFont="1" applyFill="1" applyAlignment="1">
      <alignment horizontal="center" vertical="center"/>
    </xf>
    <xf numFmtId="0" fontId="25" fillId="0" borderId="0" xfId="0" applyFont="1" applyAlignment="1">
      <alignment vertical="center"/>
    </xf>
    <xf numFmtId="49" fontId="27" fillId="0" borderId="0" xfId="0" applyNumberFormat="1" applyFont="1" applyFill="1" applyAlignment="1">
      <alignment horizontal="center"/>
    </xf>
    <xf numFmtId="49" fontId="26" fillId="0" borderId="0" xfId="0" applyNumberFormat="1" applyFont="1" applyFill="1" applyAlignment="1">
      <alignment horizontal="center" vertical="center"/>
    </xf>
    <xf numFmtId="0" fontId="25" fillId="9" borderId="0" xfId="0" applyFont="1" applyFill="1" applyAlignment="1">
      <alignment horizontal="center" vertical="center"/>
    </xf>
    <xf numFmtId="49" fontId="27" fillId="9" borderId="0" xfId="0" applyNumberFormat="1" applyFont="1" applyFill="1" applyAlignment="1">
      <alignment horizontal="center"/>
    </xf>
    <xf numFmtId="0" fontId="26" fillId="9" borderId="0" xfId="0" applyFont="1" applyFill="1" applyAlignment="1">
      <alignment horizontal="center" vertical="center"/>
    </xf>
    <xf numFmtId="0" fontId="25" fillId="9" borderId="0" xfId="0" applyFont="1" applyFill="1" applyAlignment="1">
      <alignment vertical="center"/>
    </xf>
    <xf numFmtId="49" fontId="29" fillId="0" borderId="0" xfId="1" applyNumberFormat="1" applyFont="1" applyFill="1" applyAlignment="1" applyProtection="1">
      <alignment horizontal="center"/>
    </xf>
    <xf numFmtId="49" fontId="30" fillId="0" borderId="0" xfId="0" applyNumberFormat="1" applyFont="1" applyFill="1" applyAlignment="1">
      <alignment horizontal="center"/>
    </xf>
    <xf numFmtId="0" fontId="25" fillId="0" borderId="0" xfId="0" applyFont="1" applyFill="1" applyAlignment="1">
      <alignment vertical="center"/>
    </xf>
    <xf numFmtId="0" fontId="26" fillId="0" borderId="0" xfId="0" applyFont="1" applyFill="1" applyAlignment="1">
      <alignment vertical="center"/>
    </xf>
    <xf numFmtId="165" fontId="26" fillId="0" borderId="0" xfId="0" applyNumberFormat="1" applyFont="1" applyFill="1" applyAlignment="1">
      <alignment horizontal="center" vertical="center" wrapText="1"/>
    </xf>
    <xf numFmtId="165" fontId="26" fillId="0" borderId="0" xfId="0" applyNumberFormat="1" applyFont="1" applyFill="1" applyAlignment="1">
      <alignment vertical="center"/>
    </xf>
    <xf numFmtId="165" fontId="26" fillId="0" borderId="0" xfId="0" applyNumberFormat="1" applyFont="1" applyFill="1" applyAlignment="1">
      <alignment horizontal="center" vertical="center"/>
    </xf>
    <xf numFmtId="49" fontId="27" fillId="0" borderId="0" xfId="0" applyNumberFormat="1" applyFont="1" applyAlignment="1">
      <alignment horizontal="center"/>
    </xf>
    <xf numFmtId="165" fontId="26" fillId="0" borderId="0" xfId="0" applyNumberFormat="1" applyFont="1" applyFill="1" applyAlignment="1">
      <alignment vertical="center" wrapText="1"/>
    </xf>
    <xf numFmtId="165" fontId="32" fillId="0" borderId="0" xfId="0" applyNumberFormat="1" applyFont="1" applyFill="1" applyAlignment="1">
      <alignment horizontal="center" vertical="center"/>
    </xf>
    <xf numFmtId="0" fontId="26" fillId="0" borderId="0" xfId="0" applyFont="1" applyFill="1" applyAlignment="1">
      <alignment vertical="center" wrapText="1"/>
    </xf>
    <xf numFmtId="0" fontId="32" fillId="0" borderId="0" xfId="0" applyFont="1" applyFill="1" applyAlignment="1">
      <alignment horizontal="center" vertical="center"/>
    </xf>
    <xf numFmtId="0" fontId="27"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0" fillId="0" borderId="0" xfId="0" applyFont="1" applyFill="1" applyAlignment="1">
      <alignment vertical="center"/>
    </xf>
    <xf numFmtId="0" fontId="24" fillId="11" borderId="0" xfId="0" applyFont="1" applyFill="1" applyAlignment="1">
      <alignment horizontal="center" vertical="center"/>
    </xf>
    <xf numFmtId="0" fontId="23" fillId="11" borderId="0" xfId="0" applyFont="1" applyFill="1" applyAlignment="1">
      <alignment horizontal="center" vertical="center"/>
    </xf>
    <xf numFmtId="0" fontId="24" fillId="0" borderId="0" xfId="0" applyFont="1" applyFill="1" applyAlignment="1">
      <alignment vertical="center"/>
    </xf>
    <xf numFmtId="165" fontId="20" fillId="0" borderId="0" xfId="0" applyNumberFormat="1" applyFont="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alignment vertical="center" wrapText="1"/>
    </xf>
    <xf numFmtId="0" fontId="24" fillId="0" borderId="0" xfId="0" applyFont="1" applyFill="1" applyAlignment="1">
      <alignment horizontal="center" vertical="center"/>
    </xf>
    <xf numFmtId="0" fontId="70" fillId="0" borderId="0" xfId="1" applyFill="1" applyAlignment="1" applyProtection="1">
      <alignment vertical="center"/>
    </xf>
    <xf numFmtId="165" fontId="31" fillId="0" borderId="0" xfId="0" applyNumberFormat="1" applyFont="1" applyFill="1" applyAlignment="1">
      <alignment horizontal="center" vertical="center" wrapText="1"/>
    </xf>
    <xf numFmtId="165" fontId="31" fillId="0" borderId="0" xfId="0" applyNumberFormat="1" applyFont="1" applyFill="1" applyAlignment="1">
      <alignment horizontal="center" vertical="center"/>
    </xf>
    <xf numFmtId="0" fontId="23" fillId="0" borderId="0" xfId="0" applyFont="1" applyFill="1" applyAlignment="1">
      <alignment horizontal="center" vertical="center"/>
    </xf>
    <xf numFmtId="165" fontId="20" fillId="0" borderId="0" xfId="0" applyNumberFormat="1" applyFont="1" applyFill="1" applyAlignment="1">
      <alignment horizontal="center" vertical="center"/>
    </xf>
    <xf numFmtId="0" fontId="24" fillId="11" borderId="0" xfId="0" applyFont="1" applyFill="1" applyAlignment="1">
      <alignment horizontal="center"/>
    </xf>
    <xf numFmtId="0" fontId="24" fillId="11" borderId="0" xfId="0" applyFont="1" applyFill="1" applyBorder="1" applyAlignment="1">
      <alignment horizontal="center" vertical="center" wrapText="1"/>
    </xf>
    <xf numFmtId="0" fontId="24" fillId="11" borderId="0" xfId="0" applyFont="1" applyFill="1" applyAlignment="1">
      <alignment horizontal="center" vertical="center" wrapText="1"/>
    </xf>
    <xf numFmtId="0" fontId="23" fillId="11" borderId="0" xfId="0" applyFont="1" applyFill="1" applyAlignment="1">
      <alignment vertical="center"/>
    </xf>
    <xf numFmtId="0" fontId="23" fillId="11" borderId="0" xfId="0" applyFont="1" applyFill="1" applyAlignment="1">
      <alignment vertical="center" wrapText="1"/>
    </xf>
    <xf numFmtId="0" fontId="24" fillId="12" borderId="0" xfId="0" applyFont="1" applyFill="1" applyBorder="1" applyAlignment="1">
      <alignment horizontal="center" vertical="center" wrapText="1"/>
    </xf>
    <xf numFmtId="165" fontId="26" fillId="10" borderId="0" xfId="0" applyNumberFormat="1" applyFont="1" applyFill="1" applyAlignment="1">
      <alignment vertical="center"/>
    </xf>
    <xf numFmtId="165" fontId="26" fillId="6" borderId="0" xfId="0" applyNumberFormat="1" applyFont="1" applyFill="1" applyAlignment="1">
      <alignment vertical="center"/>
    </xf>
    <xf numFmtId="0" fontId="25" fillId="6" borderId="0" xfId="0" applyFont="1" applyFill="1" applyAlignment="1">
      <alignment horizontal="center" vertical="center"/>
    </xf>
    <xf numFmtId="165" fontId="26" fillId="10" borderId="0" xfId="0" applyNumberFormat="1" applyFont="1" applyFill="1" applyAlignment="1">
      <alignment vertical="center" wrapText="1"/>
    </xf>
    <xf numFmtId="165" fontId="26" fillId="5" borderId="0" xfId="0" applyNumberFormat="1" applyFont="1" applyFill="1" applyAlignment="1">
      <alignment vertical="center" wrapText="1"/>
    </xf>
    <xf numFmtId="165" fontId="31" fillId="10" borderId="0" xfId="0" applyNumberFormat="1" applyFont="1" applyFill="1" applyAlignment="1">
      <alignment horizontal="center" vertical="center" wrapText="1"/>
    </xf>
    <xf numFmtId="165" fontId="31" fillId="10" borderId="0" xfId="0" applyNumberFormat="1" applyFont="1" applyFill="1" applyAlignment="1">
      <alignment vertical="center"/>
    </xf>
    <xf numFmtId="165" fontId="31" fillId="0" borderId="0" xfId="0" applyNumberFormat="1" applyFont="1" applyFill="1" applyAlignment="1">
      <alignment vertical="center"/>
    </xf>
    <xf numFmtId="0" fontId="10" fillId="0" borderId="0" xfId="0" applyFont="1" applyFill="1" applyAlignment="1">
      <alignment horizontal="center" vertical="center" wrapText="1"/>
    </xf>
    <xf numFmtId="165" fontId="26" fillId="7" borderId="0" xfId="0" applyNumberFormat="1" applyFont="1" applyFill="1" applyAlignment="1">
      <alignment vertical="center"/>
    </xf>
    <xf numFmtId="165" fontId="25" fillId="10" borderId="0" xfId="2" applyFont="1" applyFill="1" applyAlignment="1">
      <alignment vertical="center"/>
    </xf>
    <xf numFmtId="165" fontId="32" fillId="10" borderId="0" xfId="0" applyNumberFormat="1" applyFont="1" applyFill="1" applyAlignment="1">
      <alignment vertical="center"/>
    </xf>
    <xf numFmtId="165" fontId="26" fillId="10" borderId="0" xfId="0" applyNumberFormat="1" applyFont="1" applyFill="1" applyAlignment="1">
      <alignment horizontal="center" vertical="center"/>
    </xf>
    <xf numFmtId="0" fontId="32" fillId="0" borderId="0" xfId="3" applyFont="1" applyAlignment="1">
      <alignment wrapText="1"/>
    </xf>
    <xf numFmtId="4" fontId="26" fillId="6" borderId="0" xfId="0" applyNumberFormat="1" applyFont="1" applyFill="1" applyAlignment="1">
      <alignment vertical="center"/>
    </xf>
    <xf numFmtId="4" fontId="26" fillId="0" borderId="0" xfId="0" applyNumberFormat="1" applyFont="1" applyFill="1" applyAlignment="1">
      <alignment horizontal="center" vertical="center"/>
    </xf>
    <xf numFmtId="4" fontId="26" fillId="0" borderId="0" xfId="0" applyNumberFormat="1" applyFont="1" applyFill="1" applyAlignment="1">
      <alignment vertical="center"/>
    </xf>
    <xf numFmtId="4" fontId="26" fillId="13" borderId="0" xfId="0" applyNumberFormat="1" applyFont="1" applyFill="1" applyAlignment="1">
      <alignment vertical="center"/>
    </xf>
    <xf numFmtId="4" fontId="26" fillId="7" borderId="0" xfId="0" applyNumberFormat="1" applyFont="1" applyFill="1" applyAlignment="1">
      <alignment vertical="center"/>
    </xf>
    <xf numFmtId="4" fontId="26" fillId="5" borderId="0" xfId="0" applyNumberFormat="1" applyFont="1" applyFill="1" applyAlignment="1">
      <alignment vertical="center"/>
    </xf>
    <xf numFmtId="4" fontId="26" fillId="8" borderId="0" xfId="0" applyNumberFormat="1" applyFont="1" applyFill="1" applyAlignment="1">
      <alignment vertical="center"/>
    </xf>
    <xf numFmtId="4" fontId="26" fillId="13" borderId="0" xfId="0" applyNumberFormat="1" applyFont="1" applyFill="1" applyAlignment="1">
      <alignment vertical="center" wrapText="1"/>
    </xf>
    <xf numFmtId="4" fontId="26" fillId="0" borderId="0" xfId="0" applyNumberFormat="1" applyFont="1" applyFill="1" applyAlignment="1">
      <alignment vertical="center" wrapText="1"/>
    </xf>
    <xf numFmtId="4" fontId="26" fillId="7" borderId="0" xfId="0" applyNumberFormat="1" applyFont="1" applyFill="1" applyAlignment="1">
      <alignment vertical="center" wrapText="1"/>
    </xf>
    <xf numFmtId="4" fontId="26" fillId="5" borderId="0" xfId="0" applyNumberFormat="1" applyFont="1" applyFill="1" applyAlignment="1">
      <alignment vertical="center" wrapText="1"/>
    </xf>
    <xf numFmtId="4" fontId="26" fillId="6" borderId="0" xfId="0" applyNumberFormat="1" applyFont="1" applyFill="1" applyAlignment="1">
      <alignment vertical="center" wrapText="1"/>
    </xf>
    <xf numFmtId="4" fontId="26" fillId="0" borderId="0" xfId="0" applyNumberFormat="1" applyFont="1" applyFill="1" applyAlignment="1">
      <alignment horizontal="center" vertical="center" wrapText="1"/>
    </xf>
    <xf numFmtId="4" fontId="25" fillId="13" borderId="0" xfId="2" applyNumberFormat="1" applyFont="1" applyFill="1" applyAlignment="1">
      <alignment vertical="center"/>
    </xf>
    <xf numFmtId="4" fontId="25" fillId="7" borderId="0" xfId="2" applyNumberFormat="1" applyFont="1" applyFill="1" applyAlignment="1">
      <alignment vertical="center"/>
    </xf>
    <xf numFmtId="4" fontId="25" fillId="0" borderId="0" xfId="2" applyNumberFormat="1" applyFont="1" applyFill="1" applyAlignment="1">
      <alignment vertical="center"/>
    </xf>
    <xf numFmtId="0" fontId="36" fillId="12" borderId="0" xfId="0" applyFont="1" applyFill="1" applyBorder="1" applyAlignment="1">
      <alignment horizontal="center" vertical="center" wrapText="1"/>
    </xf>
    <xf numFmtId="0" fontId="25" fillId="14" borderId="0" xfId="0" applyFont="1" applyFill="1" applyAlignment="1">
      <alignment vertical="center"/>
    </xf>
    <xf numFmtId="0" fontId="20" fillId="14" borderId="0" xfId="0" applyFont="1" applyFill="1" applyAlignment="1">
      <alignment vertical="center"/>
    </xf>
    <xf numFmtId="0" fontId="24" fillId="14" borderId="0" xfId="0" applyFont="1" applyFill="1" applyAlignment="1">
      <alignment vertical="center"/>
    </xf>
    <xf numFmtId="0" fontId="23" fillId="14" borderId="0" xfId="0" applyFont="1" applyFill="1" applyAlignment="1">
      <alignment horizontal="center" vertical="center"/>
    </xf>
    <xf numFmtId="0" fontId="23" fillId="14" borderId="0" xfId="0" applyFont="1" applyFill="1" applyAlignment="1">
      <alignment horizontal="center" vertical="center" wrapText="1"/>
    </xf>
    <xf numFmtId="0" fontId="24" fillId="14" borderId="0" xfId="0" applyFont="1" applyFill="1" applyAlignment="1">
      <alignment horizontal="center"/>
    </xf>
    <xf numFmtId="0" fontId="26" fillId="14" borderId="0" xfId="0" applyFont="1" applyFill="1" applyAlignment="1">
      <alignment vertical="center"/>
    </xf>
    <xf numFmtId="0" fontId="26" fillId="14" borderId="0" xfId="0" applyFont="1" applyFill="1" applyAlignment="1">
      <alignment horizontal="center" vertical="center"/>
    </xf>
    <xf numFmtId="0" fontId="20" fillId="14" borderId="0" xfId="0" applyFont="1" applyFill="1" applyAlignment="1">
      <alignment horizontal="center" vertical="center"/>
    </xf>
    <xf numFmtId="0" fontId="24" fillId="14" borderId="0" xfId="0" applyFont="1" applyFill="1" applyAlignment="1">
      <alignment horizontal="center" vertical="center"/>
    </xf>
    <xf numFmtId="49" fontId="36" fillId="4" borderId="0" xfId="0" applyNumberFormat="1" applyFont="1" applyFill="1" applyAlignment="1">
      <alignment horizontal="center" textRotation="90"/>
    </xf>
    <xf numFmtId="0" fontId="37" fillId="4" borderId="0" xfId="0" applyFont="1" applyFill="1" applyAlignment="1"/>
    <xf numFmtId="0" fontId="24" fillId="4" borderId="0" xfId="0" applyFont="1" applyFill="1" applyAlignment="1"/>
    <xf numFmtId="0" fontId="36" fillId="4" borderId="0" xfId="0" applyFont="1" applyFill="1"/>
    <xf numFmtId="0" fontId="33" fillId="11" borderId="0" xfId="0" applyFont="1" applyFill="1" applyAlignment="1">
      <alignment horizontal="center"/>
    </xf>
    <xf numFmtId="49" fontId="33" fillId="11" borderId="0" xfId="0" applyNumberFormat="1" applyFont="1" applyFill="1" applyAlignment="1">
      <alignment horizontal="center" textRotation="90"/>
    </xf>
    <xf numFmtId="49" fontId="36" fillId="11" borderId="0" xfId="0" applyNumberFormat="1" applyFont="1" applyFill="1" applyAlignment="1">
      <alignment horizontal="center" textRotation="1"/>
    </xf>
    <xf numFmtId="0" fontId="36" fillId="11" borderId="0" xfId="0" applyFont="1" applyFill="1" applyAlignment="1">
      <alignment horizontal="center"/>
    </xf>
    <xf numFmtId="0" fontId="36" fillId="11" borderId="0" xfId="0" applyFont="1" applyFill="1" applyAlignment="1">
      <alignment horizontal="center" vertical="center"/>
    </xf>
    <xf numFmtId="0" fontId="36" fillId="11" borderId="0" xfId="0" applyFont="1" applyFill="1" applyAlignment="1">
      <alignment horizontal="center" vertical="center" wrapText="1"/>
    </xf>
    <xf numFmtId="0" fontId="38" fillId="0" borderId="0" xfId="0" applyFont="1"/>
    <xf numFmtId="0" fontId="39" fillId="0" borderId="0" xfId="1" applyFont="1" applyFill="1" applyAlignment="1" applyProtection="1">
      <alignment horizontal="center" vertical="center"/>
    </xf>
    <xf numFmtId="165" fontId="20" fillId="10" borderId="0" xfId="0" applyNumberFormat="1" applyFont="1" applyFill="1" applyAlignment="1">
      <alignment vertical="center"/>
    </xf>
    <xf numFmtId="0" fontId="10" fillId="0" borderId="0" xfId="0" applyFont="1" applyFill="1" applyAlignment="1">
      <alignment horizontal="center" vertical="center"/>
    </xf>
    <xf numFmtId="165" fontId="20" fillId="15" borderId="0" xfId="0" applyNumberFormat="1" applyFont="1" applyFill="1" applyAlignment="1">
      <alignment vertical="center"/>
    </xf>
    <xf numFmtId="165" fontId="20" fillId="16" borderId="0" xfId="0" applyNumberFormat="1" applyFont="1" applyFill="1" applyAlignment="1">
      <alignment vertical="center"/>
    </xf>
    <xf numFmtId="0" fontId="10" fillId="0" borderId="0" xfId="0" applyFont="1" applyFill="1" applyAlignment="1">
      <alignment vertical="center"/>
    </xf>
    <xf numFmtId="165" fontId="20" fillId="10" borderId="0" xfId="0" applyNumberFormat="1" applyFont="1" applyFill="1" applyAlignment="1">
      <alignment horizontal="center" vertical="center" wrapText="1"/>
    </xf>
    <xf numFmtId="165" fontId="20" fillId="15" borderId="0" xfId="0" applyNumberFormat="1" applyFont="1" applyFill="1" applyAlignment="1">
      <alignment horizontal="center" vertical="center" wrapText="1"/>
    </xf>
    <xf numFmtId="165" fontId="20" fillId="10" borderId="0" xfId="2" applyFont="1" applyFill="1" applyAlignment="1">
      <alignment horizontal="center" vertical="center"/>
    </xf>
    <xf numFmtId="165" fontId="39" fillId="0" borderId="0" xfId="1" applyNumberFormat="1" applyFont="1" applyFill="1" applyAlignment="1" applyProtection="1">
      <alignment vertical="center" wrapText="1"/>
    </xf>
    <xf numFmtId="0" fontId="40" fillId="0" borderId="0" xfId="0" applyFont="1" applyFill="1" applyAlignment="1">
      <alignment horizontal="center" vertical="center"/>
    </xf>
    <xf numFmtId="165" fontId="41" fillId="0" borderId="0" xfId="0" applyNumberFormat="1" applyFont="1" applyFill="1" applyAlignment="1">
      <alignment horizontal="center" vertical="center" wrapText="1"/>
    </xf>
    <xf numFmtId="165" fontId="20" fillId="17" borderId="0" xfId="0" applyNumberFormat="1" applyFont="1" applyFill="1" applyAlignment="1">
      <alignment horizontal="center" vertical="center" wrapText="1"/>
    </xf>
    <xf numFmtId="165" fontId="21" fillId="10" borderId="0" xfId="0" applyNumberFormat="1" applyFont="1" applyFill="1" applyAlignment="1">
      <alignment horizontal="center" vertical="center" wrapText="1"/>
    </xf>
    <xf numFmtId="0" fontId="42" fillId="0" borderId="0" xfId="0" applyFont="1" applyFill="1" applyAlignment="1">
      <alignment horizontal="center" vertical="center"/>
    </xf>
    <xf numFmtId="0" fontId="42" fillId="0" borderId="0" xfId="1" applyFont="1" applyFill="1" applyAlignment="1" applyProtection="1">
      <alignment horizontal="center" vertical="center"/>
    </xf>
    <xf numFmtId="165" fontId="20" fillId="15" borderId="0" xfId="2" applyFont="1" applyFill="1" applyAlignment="1">
      <alignment horizontal="center" vertical="center"/>
    </xf>
    <xf numFmtId="165" fontId="18" fillId="9" borderId="0" xfId="0" applyNumberFormat="1" applyFont="1" applyFill="1" applyAlignment="1">
      <alignment horizontal="center" vertical="center" wrapText="1"/>
    </xf>
    <xf numFmtId="0" fontId="43" fillId="0" borderId="0" xfId="1" applyFont="1" applyFill="1" applyAlignment="1" applyProtection="1">
      <alignment horizontal="center" vertical="center"/>
    </xf>
    <xf numFmtId="0" fontId="70" fillId="0" borderId="0" xfId="1" applyFill="1" applyAlignment="1" applyProtection="1">
      <alignment horizontal="center" vertical="center"/>
    </xf>
    <xf numFmtId="165" fontId="20" fillId="0" borderId="0" xfId="2" applyFont="1" applyFill="1" applyAlignment="1">
      <alignment horizontal="center" vertical="center"/>
    </xf>
    <xf numFmtId="165" fontId="20" fillId="5" borderId="0" xfId="2" applyFont="1" applyFill="1" applyAlignment="1">
      <alignment horizontal="center" vertical="center"/>
    </xf>
    <xf numFmtId="165" fontId="41" fillId="10" borderId="0" xfId="2" applyFont="1" applyFill="1" applyAlignment="1">
      <alignment horizontal="center" vertical="center"/>
    </xf>
    <xf numFmtId="165" fontId="20" fillId="10" borderId="0" xfId="2" applyFont="1" applyFill="1" applyAlignment="1">
      <alignment vertical="center"/>
    </xf>
    <xf numFmtId="0" fontId="20" fillId="10" borderId="0" xfId="0" applyFont="1" applyFill="1" applyAlignment="1">
      <alignment horizontal="center" vertical="center"/>
    </xf>
    <xf numFmtId="0" fontId="41" fillId="10" borderId="0" xfId="0" applyFont="1" applyFill="1" applyAlignment="1">
      <alignment horizontal="center" vertical="center"/>
    </xf>
    <xf numFmtId="0" fontId="41" fillId="0" borderId="0" xfId="0" applyFont="1" applyFill="1" applyAlignment="1">
      <alignment horizontal="center" vertical="center"/>
    </xf>
    <xf numFmtId="0" fontId="20" fillId="0" borderId="0" xfId="0" applyFont="1" applyFill="1" applyAlignment="1">
      <alignment horizontal="left" vertical="center" wrapText="1"/>
    </xf>
    <xf numFmtId="0" fontId="24" fillId="4" borderId="0" xfId="0" applyFont="1" applyFill="1" applyAlignment="1">
      <alignment horizontal="center" vertical="center"/>
    </xf>
    <xf numFmtId="0" fontId="24" fillId="4" borderId="0" xfId="0" applyFont="1" applyFill="1" applyAlignment="1">
      <alignment vertical="center"/>
    </xf>
    <xf numFmtId="165" fontId="24" fillId="4" borderId="0" xfId="0" applyNumberFormat="1" applyFont="1" applyFill="1" applyAlignment="1">
      <alignment vertical="center"/>
    </xf>
    <xf numFmtId="0" fontId="2" fillId="4" borderId="0" xfId="0" applyFont="1" applyFill="1" applyAlignment="1">
      <alignment horizontal="center" vertical="center"/>
    </xf>
    <xf numFmtId="165" fontId="37" fillId="4" borderId="0" xfId="0" applyNumberFormat="1" applyFont="1" applyFill="1" applyAlignment="1">
      <alignment vertical="center" wrapText="1"/>
    </xf>
    <xf numFmtId="0" fontId="2" fillId="0" borderId="0" xfId="0" applyFont="1" applyFill="1" applyAlignment="1">
      <alignment vertical="center"/>
    </xf>
    <xf numFmtId="165" fontId="20" fillId="0" borderId="0" xfId="0" applyNumberFormat="1" applyFont="1" applyFill="1" applyAlignment="1">
      <alignment vertical="center"/>
    </xf>
    <xf numFmtId="0" fontId="10" fillId="0" borderId="0" xfId="0" applyFont="1" applyAlignment="1">
      <alignment horizontal="center" vertical="center"/>
    </xf>
    <xf numFmtId="165" fontId="40" fillId="0" borderId="0" xfId="0" applyNumberFormat="1" applyFont="1" applyFill="1" applyAlignment="1">
      <alignment vertical="center" wrapText="1"/>
    </xf>
    <xf numFmtId="165" fontId="40" fillId="0" borderId="0" xfId="0" applyNumberFormat="1" applyFont="1" applyAlignment="1">
      <alignment horizontal="center" vertical="center"/>
    </xf>
    <xf numFmtId="0" fontId="10" fillId="0" borderId="0" xfId="0" applyFont="1" applyAlignment="1">
      <alignment vertical="center"/>
    </xf>
    <xf numFmtId="165" fontId="44" fillId="0" borderId="0" xfId="0" applyNumberFormat="1" applyFont="1" applyFill="1" applyAlignment="1">
      <alignment vertical="center" wrapText="1"/>
    </xf>
    <xf numFmtId="165" fontId="20" fillId="0" borderId="0" xfId="0" applyNumberFormat="1" applyFont="1" applyAlignment="1">
      <alignment vertical="center"/>
    </xf>
    <xf numFmtId="0" fontId="10" fillId="14" borderId="0" xfId="0" applyFont="1" applyFill="1" applyAlignment="1">
      <alignment vertical="center"/>
    </xf>
    <xf numFmtId="0" fontId="2" fillId="14" borderId="0" xfId="0" applyFont="1" applyFill="1" applyAlignment="1">
      <alignment vertical="center"/>
    </xf>
    <xf numFmtId="4" fontId="20" fillId="0" borderId="0" xfId="0" applyNumberFormat="1" applyFont="1" applyFill="1" applyAlignment="1">
      <alignment horizontal="center" vertical="center"/>
    </xf>
    <xf numFmtId="4" fontId="20" fillId="6" borderId="0" xfId="0" applyNumberFormat="1" applyFont="1" applyFill="1" applyAlignment="1">
      <alignment horizontal="center" vertical="center" wrapText="1"/>
    </xf>
    <xf numFmtId="4" fontId="20" fillId="0" borderId="0" xfId="0" applyNumberFormat="1" applyFont="1" applyFill="1" applyAlignment="1">
      <alignment horizontal="center" vertical="center" wrapText="1"/>
    </xf>
    <xf numFmtId="4" fontId="20" fillId="5" borderId="0" xfId="0" applyNumberFormat="1" applyFont="1" applyFill="1" applyAlignment="1">
      <alignment horizontal="center" vertical="center" wrapText="1"/>
    </xf>
    <xf numFmtId="4" fontId="20" fillId="7" borderId="0" xfId="0" applyNumberFormat="1" applyFont="1" applyFill="1" applyAlignment="1">
      <alignment horizontal="center" vertical="center" wrapText="1"/>
    </xf>
    <xf numFmtId="4" fontId="20" fillId="5" borderId="0" xfId="2" applyNumberFormat="1" applyFont="1" applyFill="1" applyAlignment="1">
      <alignment horizontal="center" vertical="center"/>
    </xf>
    <xf numFmtId="4" fontId="20" fillId="7" borderId="0" xfId="2" applyNumberFormat="1" applyFont="1" applyFill="1" applyAlignment="1">
      <alignment horizontal="center" vertical="center"/>
    </xf>
    <xf numFmtId="4" fontId="20" fillId="8" borderId="0" xfId="2" applyNumberFormat="1" applyFont="1" applyFill="1" applyAlignment="1">
      <alignment horizontal="center" vertical="center"/>
    </xf>
    <xf numFmtId="4" fontId="20" fillId="8" borderId="0" xfId="0" applyNumberFormat="1" applyFont="1" applyFill="1" applyAlignment="1">
      <alignment horizontal="center" vertical="center" wrapText="1"/>
    </xf>
    <xf numFmtId="4" fontId="20" fillId="13" borderId="0" xfId="2" applyNumberFormat="1" applyFont="1" applyFill="1" applyAlignment="1">
      <alignment horizontal="center" vertical="center"/>
    </xf>
    <xf numFmtId="4" fontId="20" fillId="6" borderId="0" xfId="2" applyNumberFormat="1" applyFont="1" applyFill="1" applyAlignment="1">
      <alignment horizontal="center" vertical="center"/>
    </xf>
    <xf numFmtId="4" fontId="20" fillId="0" borderId="0" xfId="2" applyNumberFormat="1" applyFont="1" applyFill="1" applyAlignment="1">
      <alignment horizontal="center" vertical="center"/>
    </xf>
    <xf numFmtId="4" fontId="20" fillId="0" borderId="0" xfId="0" applyNumberFormat="1" applyFont="1" applyFill="1" applyAlignment="1">
      <alignment horizontal="left" vertical="center" wrapText="1"/>
    </xf>
    <xf numFmtId="0" fontId="46" fillId="0" borderId="3" xfId="0" applyFont="1" applyBorder="1"/>
    <xf numFmtId="0" fontId="0" fillId="0" borderId="4" xfId="0" applyBorder="1"/>
    <xf numFmtId="0" fontId="0" fillId="0" borderId="0" xfId="0" applyBorder="1"/>
    <xf numFmtId="0" fontId="70" fillId="0" borderId="0" xfId="1" applyBorder="1" applyAlignment="1" applyProtection="1"/>
    <xf numFmtId="0" fontId="0" fillId="0" borderId="5" xfId="0" applyBorder="1"/>
    <xf numFmtId="0" fontId="46" fillId="18" borderId="4" xfId="0" applyFont="1" applyFill="1" applyBorder="1" applyAlignment="1">
      <alignment horizontal="center"/>
    </xf>
    <xf numFmtId="0" fontId="46" fillId="18" borderId="0" xfId="0" applyFont="1" applyFill="1" applyBorder="1" applyAlignment="1">
      <alignment horizontal="center"/>
    </xf>
    <xf numFmtId="0" fontId="46" fillId="18" borderId="5" xfId="0" applyFont="1" applyFill="1" applyBorder="1" applyAlignment="1">
      <alignment horizontal="center"/>
    </xf>
    <xf numFmtId="0" fontId="46" fillId="0" borderId="4" xfId="0" applyFont="1" applyBorder="1"/>
    <xf numFmtId="0" fontId="47" fillId="0" borderId="4" xfId="0" applyFont="1" applyBorder="1"/>
    <xf numFmtId="4" fontId="0" fillId="0" borderId="0" xfId="0" applyNumberFormat="1" applyBorder="1"/>
    <xf numFmtId="4" fontId="0" fillId="19" borderId="5" xfId="0" applyNumberFormat="1" applyFill="1" applyBorder="1"/>
    <xf numFmtId="4" fontId="0" fillId="0" borderId="5" xfId="0" applyNumberFormat="1" applyBorder="1"/>
    <xf numFmtId="0" fontId="48" fillId="0" borderId="4" xfId="0" applyFont="1" applyBorder="1"/>
    <xf numFmtId="0" fontId="0" fillId="0" borderId="6" xfId="0" applyBorder="1"/>
    <xf numFmtId="4" fontId="0" fillId="0" borderId="7" xfId="0" applyNumberFormat="1" applyBorder="1"/>
    <xf numFmtId="4" fontId="46" fillId="7" borderId="8" xfId="0" applyNumberFormat="1" applyFont="1" applyFill="1" applyBorder="1"/>
    <xf numFmtId="0" fontId="0" fillId="0" borderId="9" xfId="0" applyBorder="1"/>
    <xf numFmtId="0" fontId="0" fillId="0" borderId="10" xfId="0" applyBorder="1"/>
    <xf numFmtId="0" fontId="46" fillId="0" borderId="9" xfId="0" applyFont="1" applyBorder="1"/>
    <xf numFmtId="0" fontId="49" fillId="4" borderId="11" xfId="0" applyFont="1" applyFill="1" applyBorder="1" applyAlignment="1">
      <alignment horizontal="center" vertical="center"/>
    </xf>
    <xf numFmtId="0" fontId="49" fillId="4" borderId="1" xfId="0" applyFont="1" applyFill="1" applyBorder="1" applyAlignment="1">
      <alignment horizontal="center" vertical="center"/>
    </xf>
    <xf numFmtId="10" fontId="49" fillId="4" borderId="1" xfId="0" applyNumberFormat="1" applyFont="1" applyFill="1" applyBorder="1" applyAlignment="1">
      <alignment horizontal="center" vertical="center"/>
    </xf>
    <xf numFmtId="9" fontId="49" fillId="4" borderId="1" xfId="0" applyNumberFormat="1" applyFont="1" applyFill="1" applyBorder="1" applyAlignment="1">
      <alignment horizontal="center" vertical="center" wrapText="1"/>
    </xf>
    <xf numFmtId="0" fontId="49" fillId="4" borderId="1" xfId="0" applyFont="1" applyFill="1" applyBorder="1" applyAlignment="1">
      <alignment horizontal="center" vertical="center" wrapText="1"/>
    </xf>
    <xf numFmtId="0" fontId="49" fillId="4" borderId="12" xfId="0" applyFont="1" applyFill="1" applyBorder="1" applyAlignment="1">
      <alignment horizontal="center" vertical="center"/>
    </xf>
    <xf numFmtId="0" fontId="0" fillId="0" borderId="11" xfId="0" applyBorder="1"/>
    <xf numFmtId="4" fontId="0" fillId="0" borderId="1" xfId="0" applyNumberFormat="1" applyBorder="1"/>
    <xf numFmtId="4" fontId="0" fillId="0" borderId="12" xfId="0" applyNumberFormat="1" applyBorder="1"/>
    <xf numFmtId="4" fontId="50" fillId="0" borderId="1" xfId="0" applyNumberFormat="1" applyFont="1" applyBorder="1"/>
    <xf numFmtId="0" fontId="46" fillId="0" borderId="13" xfId="0" applyFont="1" applyBorder="1"/>
    <xf numFmtId="0" fontId="0" fillId="0" borderId="14" xfId="0" applyBorder="1"/>
    <xf numFmtId="4" fontId="51" fillId="0" borderId="15" xfId="0" applyNumberFormat="1" applyFont="1" applyBorder="1"/>
    <xf numFmtId="0" fontId="52" fillId="0" borderId="0" xfId="0" applyFont="1"/>
    <xf numFmtId="0" fontId="10" fillId="0" borderId="0" xfId="0" applyFont="1" applyAlignment="1">
      <alignment vertical="center" wrapText="1"/>
    </xf>
    <xf numFmtId="0" fontId="2" fillId="11"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Fill="1" applyAlignment="1">
      <alignment horizontal="left" vertical="center" wrapText="1"/>
    </xf>
    <xf numFmtId="0" fontId="70" fillId="0" borderId="0" xfId="1" applyFill="1" applyAlignment="1" applyProtection="1">
      <alignment horizontal="center" vertical="center" wrapText="1"/>
    </xf>
    <xf numFmtId="0" fontId="10" fillId="8" borderId="0" xfId="0" applyFont="1" applyFill="1" applyAlignment="1">
      <alignment horizontal="center" vertical="center" wrapText="1"/>
    </xf>
    <xf numFmtId="0" fontId="44" fillId="0" borderId="0" xfId="0" applyFont="1" applyAlignment="1">
      <alignment horizontal="center" vertical="center" wrapText="1"/>
    </xf>
    <xf numFmtId="0" fontId="55" fillId="0" borderId="0" xfId="1" applyFont="1" applyAlignment="1" applyProtection="1">
      <alignment horizontal="center" vertical="center" wrapText="1"/>
    </xf>
    <xf numFmtId="0" fontId="10" fillId="10" borderId="0" xfId="0" applyFont="1" applyFill="1" applyAlignment="1">
      <alignment vertical="center" wrapText="1"/>
    </xf>
    <xf numFmtId="0" fontId="10" fillId="10" borderId="0" xfId="0" applyFont="1" applyFill="1" applyAlignment="1">
      <alignment horizontal="center" vertical="center" wrapText="1"/>
    </xf>
    <xf numFmtId="0" fontId="44" fillId="10" borderId="0" xfId="0" applyFont="1" applyFill="1" applyAlignment="1">
      <alignment horizontal="center" vertical="center" wrapText="1"/>
    </xf>
    <xf numFmtId="0" fontId="10" fillId="16" borderId="0" xfId="0" applyFont="1" applyFill="1" applyAlignment="1">
      <alignment vertical="center"/>
    </xf>
    <xf numFmtId="0" fontId="10" fillId="0" borderId="0" xfId="0" applyFont="1" applyAlignment="1">
      <alignment horizontal="left" vertical="center" wrapText="1"/>
    </xf>
    <xf numFmtId="0" fontId="10" fillId="16" borderId="0" xfId="0" applyFont="1" applyFill="1" applyAlignment="1">
      <alignment vertical="center" wrapText="1"/>
    </xf>
    <xf numFmtId="0" fontId="10" fillId="17" borderId="0" xfId="0" applyFont="1" applyFill="1" applyAlignment="1">
      <alignment vertical="center" wrapText="1"/>
    </xf>
    <xf numFmtId="0" fontId="10" fillId="17" borderId="0" xfId="0" applyFont="1" applyFill="1" applyAlignment="1">
      <alignment horizontal="center" vertical="center" wrapText="1"/>
    </xf>
    <xf numFmtId="0" fontId="44" fillId="17" borderId="0" xfId="0" applyFont="1" applyFill="1" applyAlignment="1">
      <alignment horizontal="center" vertical="center" wrapText="1"/>
    </xf>
    <xf numFmtId="0" fontId="46" fillId="0" borderId="0" xfId="0" applyFont="1"/>
    <xf numFmtId="0" fontId="10" fillId="20" borderId="0" xfId="0" applyFont="1" applyFill="1" applyAlignment="1">
      <alignment vertical="center" wrapText="1"/>
    </xf>
    <xf numFmtId="0" fontId="10" fillId="20" borderId="0" xfId="0" applyFont="1" applyFill="1" applyAlignment="1">
      <alignment horizontal="center" vertical="center" wrapText="1"/>
    </xf>
    <xf numFmtId="0" fontId="44" fillId="20" borderId="0" xfId="0" applyFont="1" applyFill="1" applyAlignment="1">
      <alignment horizontal="center" vertical="center" wrapText="1"/>
    </xf>
    <xf numFmtId="0" fontId="70" fillId="0" borderId="0" xfId="1" applyAlignment="1" applyProtection="1">
      <alignment horizontal="center" vertical="center" wrapText="1"/>
    </xf>
    <xf numFmtId="0" fontId="10" fillId="7" borderId="0" xfId="0" applyFont="1" applyFill="1" applyAlignment="1">
      <alignment vertical="center" wrapText="1"/>
    </xf>
    <xf numFmtId="0" fontId="10" fillId="7" borderId="0" xfId="0" applyFont="1" applyFill="1" applyAlignment="1">
      <alignment horizontal="center" vertical="center" wrapText="1"/>
    </xf>
    <xf numFmtId="0" fontId="44" fillId="7" borderId="0" xfId="0" applyFont="1" applyFill="1" applyAlignment="1">
      <alignment horizontal="center" vertical="center" wrapText="1"/>
    </xf>
    <xf numFmtId="0" fontId="10" fillId="0" borderId="0" xfId="0" applyFont="1" applyFill="1" applyBorder="1"/>
    <xf numFmtId="0" fontId="10"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56" fillId="0" borderId="0" xfId="0" applyFont="1" applyFill="1" applyBorder="1"/>
    <xf numFmtId="0" fontId="10" fillId="0" borderId="0" xfId="0" applyFont="1" applyFill="1" applyBorder="1" applyAlignment="1">
      <alignment vertical="center" wrapText="1"/>
    </xf>
    <xf numFmtId="0" fontId="34" fillId="4" borderId="0" xfId="0" applyFont="1" applyFill="1" applyAlignment="1">
      <alignment vertical="center" wrapText="1"/>
    </xf>
    <xf numFmtId="0" fontId="34" fillId="4" borderId="0" xfId="0" applyFont="1" applyFill="1" applyAlignment="1">
      <alignment horizontal="center" vertical="center" wrapText="1"/>
    </xf>
    <xf numFmtId="4" fontId="26" fillId="10" borderId="0" xfId="0" applyNumberFormat="1" applyFont="1" applyFill="1" applyAlignment="1">
      <alignment vertical="center"/>
    </xf>
    <xf numFmtId="4" fontId="16" fillId="4" borderId="0" xfId="0" applyNumberFormat="1" applyFont="1" applyFill="1" applyAlignment="1">
      <alignment horizontal="center" wrapText="1" shrinkToFit="1"/>
    </xf>
    <xf numFmtId="167" fontId="0" fillId="0" borderId="0" xfId="0" applyNumberFormat="1" applyAlignment="1">
      <alignment horizontal="left"/>
    </xf>
    <xf numFmtId="0" fontId="0" fillId="0" borderId="0" xfId="0" applyAlignment="1">
      <alignment horizontal="left" vertical="center"/>
    </xf>
    <xf numFmtId="0" fontId="0" fillId="0" borderId="0" xfId="0" applyAlignment="1">
      <alignment horizontal="right" vertical="center"/>
    </xf>
    <xf numFmtId="15" fontId="0" fillId="0" borderId="0" xfId="0" applyNumberFormat="1" applyAlignment="1">
      <alignment horizontal="left" vertical="center"/>
    </xf>
    <xf numFmtId="4" fontId="24" fillId="11" borderId="0" xfId="2" applyNumberFormat="1" applyFont="1" applyFill="1" applyAlignment="1">
      <alignment horizontal="center" vertical="center"/>
    </xf>
    <xf numFmtId="4" fontId="31" fillId="0" borderId="0" xfId="2" applyNumberFormat="1" applyFont="1" applyFill="1" applyAlignment="1">
      <alignment vertical="center"/>
    </xf>
    <xf numFmtId="4" fontId="26" fillId="8" borderId="0" xfId="2" applyNumberFormat="1" applyFont="1" applyFill="1" applyAlignment="1">
      <alignment vertical="center"/>
    </xf>
    <xf numFmtId="4" fontId="26" fillId="0" borderId="0" xfId="2" applyNumberFormat="1" applyFont="1" applyFill="1" applyAlignment="1">
      <alignment vertical="center"/>
    </xf>
    <xf numFmtId="4" fontId="26" fillId="10" borderId="0" xfId="2" applyNumberFormat="1" applyFont="1" applyFill="1" applyAlignment="1">
      <alignment vertical="center"/>
    </xf>
    <xf numFmtId="4" fontId="26" fillId="0" borderId="0" xfId="2" applyNumberFormat="1" applyFont="1" applyFill="1" applyAlignment="1">
      <alignment horizontal="center" vertical="center"/>
    </xf>
    <xf numFmtId="4" fontId="20" fillId="0" borderId="0" xfId="2" applyNumberFormat="1" applyFont="1" applyFill="1" applyAlignment="1">
      <alignment vertical="center"/>
    </xf>
    <xf numFmtId="4" fontId="20" fillId="10" borderId="0" xfId="0" applyNumberFormat="1" applyFont="1" applyFill="1" applyAlignment="1">
      <alignment horizontal="center" vertical="center" wrapText="1"/>
    </xf>
    <xf numFmtId="4" fontId="20" fillId="10" borderId="0" xfId="2" applyNumberFormat="1" applyFont="1" applyFill="1" applyAlignment="1">
      <alignment horizontal="center" vertical="center"/>
    </xf>
    <xf numFmtId="4" fontId="25" fillId="10" borderId="0" xfId="2" applyNumberFormat="1" applyFont="1" applyFill="1" applyAlignment="1">
      <alignment vertical="center"/>
    </xf>
    <xf numFmtId="4" fontId="26" fillId="21" borderId="0" xfId="0" applyNumberFormat="1" applyFont="1" applyFill="1" applyAlignment="1">
      <alignment horizontal="center" vertical="center"/>
    </xf>
    <xf numFmtId="0" fontId="25" fillId="21" borderId="0" xfId="0" applyFont="1" applyFill="1" applyAlignment="1">
      <alignment horizontal="center" vertical="center"/>
    </xf>
    <xf numFmtId="4" fontId="20" fillId="0" borderId="0" xfId="0" applyNumberFormat="1" applyFont="1" applyFill="1" applyAlignment="1">
      <alignment horizontal="right" vertical="center"/>
    </xf>
    <xf numFmtId="4" fontId="20" fillId="10" borderId="0" xfId="0" applyNumberFormat="1" applyFont="1" applyFill="1" applyAlignment="1">
      <alignment horizontal="right" vertical="center" wrapText="1"/>
    </xf>
    <xf numFmtId="4" fontId="20" fillId="10" borderId="0" xfId="0" applyNumberFormat="1" applyFont="1" applyFill="1" applyAlignment="1">
      <alignment horizontal="right" vertical="center"/>
    </xf>
    <xf numFmtId="4" fontId="20" fillId="10" borderId="0" xfId="2" applyNumberFormat="1" applyFont="1" applyFill="1" applyAlignment="1">
      <alignment horizontal="right" vertical="center"/>
    </xf>
    <xf numFmtId="0" fontId="0" fillId="0" borderId="0" xfId="0" applyFill="1" applyAlignment="1">
      <alignment wrapText="1"/>
    </xf>
    <xf numFmtId="4" fontId="0" fillId="20" borderId="0" xfId="0" applyNumberFormat="1" applyFill="1"/>
    <xf numFmtId="4" fontId="26" fillId="20" borderId="0" xfId="2" applyNumberFormat="1" applyFont="1" applyFill="1" applyAlignment="1">
      <alignment vertical="center" wrapText="1"/>
    </xf>
    <xf numFmtId="4" fontId="26" fillId="20" borderId="0" xfId="2" applyNumberFormat="1" applyFont="1" applyFill="1" applyAlignment="1">
      <alignment vertical="center"/>
    </xf>
    <xf numFmtId="4" fontId="26" fillId="20" borderId="0" xfId="0" applyNumberFormat="1" applyFont="1" applyFill="1" applyAlignment="1">
      <alignment vertical="center"/>
    </xf>
    <xf numFmtId="4" fontId="20" fillId="20" borderId="0" xfId="0" applyNumberFormat="1" applyFont="1" applyFill="1" applyAlignment="1">
      <alignment horizontal="right" vertical="center"/>
    </xf>
    <xf numFmtId="4" fontId="20" fillId="20" borderId="0" xfId="0" applyNumberFormat="1" applyFont="1" applyFill="1" applyAlignment="1">
      <alignment horizontal="right" vertical="center" wrapText="1"/>
    </xf>
    <xf numFmtId="4" fontId="20" fillId="20" borderId="0" xfId="0" applyNumberFormat="1" applyFont="1" applyFill="1" applyAlignment="1">
      <alignment horizontal="center" vertical="center" wrapText="1"/>
    </xf>
    <xf numFmtId="4" fontId="25" fillId="20" borderId="0" xfId="0" applyNumberFormat="1" applyFont="1" applyFill="1" applyAlignment="1">
      <alignment vertical="center"/>
    </xf>
    <xf numFmtId="4" fontId="0" fillId="15" borderId="0" xfId="0" applyNumberFormat="1" applyFill="1"/>
    <xf numFmtId="0" fontId="25" fillId="22" borderId="0" xfId="0" applyFont="1" applyFill="1" applyAlignment="1">
      <alignment vertical="center"/>
    </xf>
    <xf numFmtId="4" fontId="26" fillId="22" borderId="0" xfId="2" applyNumberFormat="1" applyFont="1" applyFill="1" applyAlignment="1">
      <alignment vertical="center"/>
    </xf>
    <xf numFmtId="4" fontId="26" fillId="22" borderId="0" xfId="0" applyNumberFormat="1" applyFont="1" applyFill="1" applyAlignment="1">
      <alignment vertical="center"/>
    </xf>
    <xf numFmtId="4" fontId="25" fillId="15" borderId="0" xfId="0" applyNumberFormat="1" applyFont="1" applyFill="1" applyAlignment="1">
      <alignment vertical="center"/>
    </xf>
    <xf numFmtId="167" fontId="16" fillId="4" borderId="0" xfId="0" applyNumberFormat="1" applyFont="1" applyFill="1" applyAlignment="1">
      <alignment horizontal="center" wrapText="1"/>
    </xf>
    <xf numFmtId="4" fontId="20" fillId="15" borderId="0" xfId="0" applyNumberFormat="1" applyFont="1" applyFill="1" applyAlignment="1">
      <alignment vertical="center" wrapText="1"/>
    </xf>
    <xf numFmtId="4" fontId="20" fillId="15" borderId="0" xfId="0" applyNumberFormat="1" applyFont="1" applyFill="1" applyAlignment="1">
      <alignment vertical="center"/>
    </xf>
    <xf numFmtId="4" fontId="25" fillId="20" borderId="0" xfId="2" applyNumberFormat="1" applyFont="1" applyFill="1" applyAlignment="1">
      <alignment vertical="center"/>
    </xf>
    <xf numFmtId="0" fontId="0" fillId="3" borderId="0" xfId="0" applyFill="1"/>
    <xf numFmtId="0" fontId="0" fillId="3" borderId="0" xfId="0" applyFill="1" applyAlignment="1">
      <alignment horizontal="center"/>
    </xf>
    <xf numFmtId="4" fontId="20" fillId="15" borderId="0" xfId="0" applyNumberFormat="1" applyFont="1" applyFill="1" applyAlignment="1">
      <alignment horizontal="right" vertical="center"/>
    </xf>
    <xf numFmtId="4" fontId="20" fillId="22" borderId="0" xfId="0" applyNumberFormat="1" applyFont="1" applyFill="1" applyAlignment="1">
      <alignment horizontal="right" vertical="center"/>
    </xf>
    <xf numFmtId="0" fontId="20" fillId="22" borderId="0" xfId="0" applyFont="1" applyFill="1" applyAlignment="1">
      <alignment vertical="center"/>
    </xf>
    <xf numFmtId="4" fontId="0" fillId="0" borderId="10" xfId="0" applyNumberFormat="1" applyBorder="1"/>
    <xf numFmtId="4" fontId="20" fillId="23" borderId="0" xfId="0" applyNumberFormat="1" applyFont="1" applyFill="1" applyAlignment="1">
      <alignment horizontal="right" vertical="center"/>
    </xf>
    <xf numFmtId="4" fontId="20" fillId="23" borderId="0" xfId="0" applyNumberFormat="1" applyFont="1" applyFill="1" applyAlignment="1">
      <alignment horizontal="right" vertical="center" wrapText="1"/>
    </xf>
    <xf numFmtId="0" fontId="26" fillId="4" borderId="0" xfId="0" applyFont="1" applyFill="1" applyAlignment="1">
      <alignment vertical="center"/>
    </xf>
    <xf numFmtId="4" fontId="0" fillId="23" borderId="0" xfId="0" applyNumberFormat="1" applyFill="1"/>
    <xf numFmtId="0" fontId="63" fillId="0" borderId="0" xfId="0" applyFont="1" applyAlignment="1">
      <alignment horizontal="left" indent="1"/>
    </xf>
    <xf numFmtId="0" fontId="16" fillId="4" borderId="0" xfId="0" applyFont="1" applyFill="1" applyAlignment="1">
      <alignment horizontal="center"/>
    </xf>
    <xf numFmtId="0" fontId="0" fillId="23" borderId="0" xfId="0" applyFill="1"/>
    <xf numFmtId="0" fontId="63" fillId="4" borderId="0" xfId="0" applyFont="1" applyFill="1" applyAlignment="1">
      <alignment horizontal="left" indent="1"/>
    </xf>
    <xf numFmtId="0" fontId="10" fillId="4" borderId="0" xfId="0" applyFont="1" applyFill="1" applyAlignment="1">
      <alignment horizontal="center" vertical="center" wrapText="1"/>
    </xf>
    <xf numFmtId="0" fontId="70" fillId="0" borderId="0" xfId="1" applyAlignment="1" applyProtection="1">
      <alignment horizontal="left" indent="1"/>
    </xf>
    <xf numFmtId="0" fontId="16" fillId="4" borderId="0" xfId="0" applyFont="1" applyFill="1" applyAlignment="1">
      <alignment horizontal="left" indent="1"/>
    </xf>
    <xf numFmtId="0" fontId="60" fillId="4" borderId="0" xfId="0" applyFont="1" applyFill="1" applyAlignment="1">
      <alignment horizontal="center" vertical="center" wrapText="1"/>
    </xf>
    <xf numFmtId="0" fontId="70" fillId="0" borderId="0" xfId="1" applyAlignment="1" applyProtection="1">
      <alignment horizontal="left" vertical="center" wrapText="1"/>
    </xf>
    <xf numFmtId="0" fontId="54" fillId="4" borderId="0" xfId="0" applyFont="1" applyFill="1" applyAlignment="1">
      <alignment vertical="center" wrapText="1"/>
    </xf>
    <xf numFmtId="0" fontId="54" fillId="4" borderId="0" xfId="0" applyFont="1" applyFill="1" applyAlignment="1">
      <alignment horizontal="center" vertical="center" wrapText="1"/>
    </xf>
    <xf numFmtId="0" fontId="0" fillId="0" borderId="0" xfId="0" applyFont="1"/>
    <xf numFmtId="0" fontId="0" fillId="0" borderId="16" xfId="0" applyBorder="1"/>
    <xf numFmtId="4" fontId="26" fillId="15" borderId="0" xfId="0" applyNumberFormat="1" applyFont="1" applyFill="1" applyAlignment="1">
      <alignment vertical="center"/>
    </xf>
    <xf numFmtId="0" fontId="46" fillId="0" borderId="0" xfId="0" applyFont="1" applyBorder="1"/>
    <xf numFmtId="4" fontId="51" fillId="0" borderId="0" xfId="0" applyNumberFormat="1" applyFont="1" applyBorder="1"/>
    <xf numFmtId="4" fontId="20" fillId="23" borderId="0" xfId="0" applyNumberFormat="1" applyFont="1" applyFill="1" applyAlignment="1">
      <alignment vertical="center" wrapText="1"/>
    </xf>
    <xf numFmtId="0" fontId="0" fillId="0" borderId="0" xfId="0" applyAlignment="1">
      <alignment vertical="center"/>
    </xf>
    <xf numFmtId="4" fontId="0" fillId="23" borderId="0" xfId="0" applyNumberFormat="1" applyFill="1" applyAlignment="1">
      <alignment vertical="center"/>
    </xf>
    <xf numFmtId="0" fontId="0" fillId="4" borderId="0" xfId="0" applyFill="1" applyAlignment="1">
      <alignment vertical="center"/>
    </xf>
    <xf numFmtId="0" fontId="0" fillId="5" borderId="0" xfId="0" applyFill="1"/>
    <xf numFmtId="4" fontId="20" fillId="5" borderId="0" xfId="0" applyNumberFormat="1" applyFont="1" applyFill="1" applyAlignment="1">
      <alignment horizontal="right" vertical="center"/>
    </xf>
    <xf numFmtId="4" fontId="0" fillId="3" borderId="0" xfId="0" applyNumberFormat="1" applyFill="1"/>
    <xf numFmtId="0" fontId="63" fillId="0" borderId="0" xfId="0" applyFont="1" applyFill="1" applyAlignment="1">
      <alignment horizontal="left" indent="1"/>
    </xf>
    <xf numFmtId="0" fontId="0" fillId="0" borderId="0" xfId="0" applyFill="1" applyAlignment="1">
      <alignment vertical="center" wrapText="1"/>
    </xf>
    <xf numFmtId="0" fontId="0" fillId="0" borderId="0" xfId="0" applyFill="1" applyAlignment="1">
      <alignment vertical="center"/>
    </xf>
    <xf numFmtId="0" fontId="0" fillId="17" borderId="0" xfId="0" applyFill="1"/>
    <xf numFmtId="4" fontId="0" fillId="5" borderId="0" xfId="0" applyNumberFormat="1" applyFill="1" applyAlignment="1">
      <alignment vertical="center"/>
    </xf>
    <xf numFmtId="0" fontId="2" fillId="9" borderId="0" xfId="0" applyFont="1" applyFill="1" applyAlignment="1">
      <alignment horizontal="center" vertical="center"/>
    </xf>
    <xf numFmtId="0" fontId="20" fillId="8" borderId="0" xfId="0" applyFont="1" applyFill="1" applyAlignment="1">
      <alignment horizontal="center" vertical="center"/>
    </xf>
    <xf numFmtId="0" fontId="40" fillId="8" borderId="0" xfId="0" applyFont="1" applyFill="1" applyAlignment="1">
      <alignment horizontal="center" vertical="center"/>
    </xf>
    <xf numFmtId="0" fontId="20" fillId="8" borderId="0" xfId="0" applyFont="1" applyFill="1" applyAlignment="1">
      <alignment vertical="center"/>
    </xf>
    <xf numFmtId="165" fontId="20" fillId="8" borderId="0" xfId="0" applyNumberFormat="1" applyFont="1" applyFill="1" applyAlignment="1">
      <alignment horizontal="center" vertical="center" wrapText="1"/>
    </xf>
    <xf numFmtId="165" fontId="41" fillId="8" borderId="0" xfId="0" applyNumberFormat="1" applyFont="1" applyFill="1" applyAlignment="1">
      <alignment horizontal="center" vertical="center" wrapText="1"/>
    </xf>
    <xf numFmtId="0" fontId="10" fillId="8" borderId="0" xfId="0" applyFont="1" applyFill="1" applyAlignment="1">
      <alignment horizontal="center" vertical="center"/>
    </xf>
    <xf numFmtId="0" fontId="10" fillId="8" borderId="0" xfId="0" applyFont="1" applyFill="1" applyAlignment="1">
      <alignment vertical="center"/>
    </xf>
    <xf numFmtId="4" fontId="20" fillId="8" borderId="0" xfId="0" applyNumberFormat="1" applyFont="1" applyFill="1" applyAlignment="1">
      <alignment horizontal="right" vertical="center"/>
    </xf>
    <xf numFmtId="4" fontId="20" fillId="8" borderId="0" xfId="0" applyNumberFormat="1" applyFont="1" applyFill="1" applyAlignment="1">
      <alignment horizontal="center" vertical="center"/>
    </xf>
    <xf numFmtId="0" fontId="20" fillId="9" borderId="0" xfId="0" applyFont="1" applyFill="1" applyAlignment="1">
      <alignment vertical="center"/>
    </xf>
    <xf numFmtId="0" fontId="3" fillId="8" borderId="0" xfId="0" applyFont="1" applyFill="1" applyBorder="1" applyAlignment="1">
      <alignment horizontal="center" vertical="center"/>
    </xf>
    <xf numFmtId="0" fontId="4" fillId="8" borderId="0" xfId="0" applyFont="1" applyFill="1" applyBorder="1" applyAlignment="1">
      <alignment vertical="center"/>
    </xf>
    <xf numFmtId="0" fontId="0" fillId="8" borderId="0" xfId="0" applyFill="1" applyBorder="1"/>
    <xf numFmtId="0" fontId="5" fillId="8" borderId="0" xfId="0" applyFont="1" applyFill="1" applyBorder="1"/>
    <xf numFmtId="4" fontId="0" fillId="8" borderId="0" xfId="0" applyNumberFormat="1" applyFill="1" applyBorder="1"/>
    <xf numFmtId="0" fontId="0" fillId="8" borderId="0" xfId="0" applyFill="1" applyAlignment="1">
      <alignment horizontal="center"/>
    </xf>
    <xf numFmtId="0" fontId="0" fillId="8" borderId="0" xfId="0" applyFill="1"/>
    <xf numFmtId="0" fontId="6" fillId="8" borderId="0" xfId="1" applyFont="1" applyFill="1" applyBorder="1" applyAlignment="1" applyProtection="1"/>
    <xf numFmtId="0" fontId="65" fillId="24" borderId="0" xfId="0" applyFont="1" applyFill="1" applyBorder="1" applyAlignment="1">
      <alignment horizontal="center" vertical="center"/>
    </xf>
    <xf numFmtId="0" fontId="66" fillId="24" borderId="0" xfId="0" applyFont="1" applyFill="1" applyBorder="1" applyAlignment="1">
      <alignment vertical="center"/>
    </xf>
    <xf numFmtId="0" fontId="67" fillId="24" borderId="0" xfId="0" applyFont="1" applyFill="1" applyBorder="1"/>
    <xf numFmtId="0" fontId="68" fillId="24" borderId="0" xfId="0" applyFont="1" applyFill="1" applyBorder="1" applyAlignment="1">
      <alignment wrapText="1"/>
    </xf>
    <xf numFmtId="0" fontId="69" fillId="24" borderId="0" xfId="1" applyFont="1" applyFill="1" applyBorder="1" applyAlignment="1" applyProtection="1"/>
    <xf numFmtId="4" fontId="67" fillId="24" borderId="0" xfId="0" applyNumberFormat="1" applyFont="1" applyFill="1" applyBorder="1"/>
    <xf numFmtId="0" fontId="67" fillId="24" borderId="0" xfId="0" applyFont="1" applyFill="1" applyAlignment="1">
      <alignment horizontal="center"/>
    </xf>
    <xf numFmtId="4" fontId="67" fillId="24" borderId="0" xfId="0" applyNumberFormat="1" applyFont="1" applyFill="1"/>
    <xf numFmtId="0" fontId="67" fillId="24" borderId="0" xfId="0" applyFont="1" applyFill="1"/>
    <xf numFmtId="0" fontId="0" fillId="24" borderId="0" xfId="0" applyFill="1"/>
    <xf numFmtId="4" fontId="20" fillId="7" borderId="0" xfId="0" applyNumberFormat="1" applyFont="1" applyFill="1" applyAlignment="1">
      <alignment horizontal="right" vertical="center"/>
    </xf>
    <xf numFmtId="4" fontId="0" fillId="7" borderId="0" xfId="0" applyNumberFormat="1" applyFill="1" applyAlignment="1">
      <alignment vertical="center"/>
    </xf>
    <xf numFmtId="4" fontId="0" fillId="0" borderId="17" xfId="0" applyNumberFormat="1" applyFill="1" applyBorder="1"/>
    <xf numFmtId="0" fontId="67" fillId="0" borderId="0" xfId="0" applyFont="1" applyFill="1"/>
    <xf numFmtId="4" fontId="0" fillId="0" borderId="1" xfId="0" applyNumberFormat="1" applyFill="1" applyBorder="1"/>
    <xf numFmtId="0" fontId="46" fillId="0" borderId="16" xfId="0" applyFont="1" applyBorder="1"/>
    <xf numFmtId="4" fontId="51" fillId="0" borderId="16" xfId="0" applyNumberFormat="1" applyFont="1" applyBorder="1"/>
    <xf numFmtId="4" fontId="20" fillId="7" borderId="0" xfId="0" applyNumberFormat="1" applyFont="1" applyFill="1" applyAlignment="1">
      <alignment vertical="center"/>
    </xf>
    <xf numFmtId="0" fontId="0" fillId="0" borderId="1" xfId="0" applyBorder="1"/>
    <xf numFmtId="4" fontId="0" fillId="0" borderId="1" xfId="0" applyNumberFormat="1" applyBorder="1" applyAlignment="1">
      <alignment wrapText="1"/>
    </xf>
    <xf numFmtId="0" fontId="0" fillId="0" borderId="12" xfId="0" applyBorder="1"/>
    <xf numFmtId="0" fontId="71" fillId="0" borderId="20" xfId="0" applyFont="1" applyBorder="1"/>
    <xf numFmtId="4" fontId="0" fillId="0" borderId="16" xfId="0" applyNumberFormat="1" applyBorder="1"/>
    <xf numFmtId="0" fontId="0" fillId="0" borderId="21" xfId="0" applyBorder="1"/>
    <xf numFmtId="0" fontId="46" fillId="17" borderId="0" xfId="0" applyFont="1" applyFill="1" applyBorder="1" applyAlignment="1">
      <alignment horizontal="center"/>
    </xf>
    <xf numFmtId="0" fontId="46" fillId="17" borderId="5" xfId="0" applyFont="1" applyFill="1" applyBorder="1" applyAlignment="1">
      <alignment horizontal="center"/>
    </xf>
    <xf numFmtId="0" fontId="46" fillId="26" borderId="11" xfId="0" applyFont="1" applyFill="1" applyBorder="1" applyAlignment="1">
      <alignment horizontal="left" vertical="center"/>
    </xf>
    <xf numFmtId="0" fontId="72" fillId="8" borderId="0" xfId="0" applyFont="1" applyFill="1" applyAlignment="1">
      <alignment vertical="center"/>
    </xf>
    <xf numFmtId="4" fontId="0" fillId="27" borderId="0" xfId="0" applyNumberFormat="1" applyFill="1"/>
    <xf numFmtId="4" fontId="0" fillId="28" borderId="0" xfId="0" applyNumberFormat="1" applyFill="1"/>
    <xf numFmtId="0" fontId="0" fillId="29" borderId="0" xfId="0" applyFill="1"/>
    <xf numFmtId="0" fontId="2" fillId="0" borderId="0" xfId="0" applyFont="1" applyFill="1" applyAlignment="1">
      <alignment horizontal="center" vertical="center"/>
    </xf>
    <xf numFmtId="2" fontId="0" fillId="0" borderId="0" xfId="0" applyNumberFormat="1" applyFill="1" applyAlignment="1">
      <alignment wrapText="1"/>
    </xf>
    <xf numFmtId="0" fontId="71" fillId="0" borderId="0" xfId="0" applyFont="1"/>
    <xf numFmtId="4" fontId="0" fillId="27" borderId="0" xfId="0" applyNumberFormat="1" applyFill="1" applyAlignment="1">
      <alignment vertical="center"/>
    </xf>
    <xf numFmtId="4" fontId="20" fillId="27" borderId="0" xfId="0" applyNumberFormat="1" applyFont="1" applyFill="1" applyAlignment="1">
      <alignment vertical="center"/>
    </xf>
    <xf numFmtId="0" fontId="0" fillId="0" borderId="2" xfId="0" applyBorder="1"/>
    <xf numFmtId="0" fontId="0" fillId="0" borderId="27" xfId="0" applyBorder="1"/>
    <xf numFmtId="0" fontId="0" fillId="0" borderId="28" xfId="0" applyBorder="1"/>
    <xf numFmtId="4" fontId="0" fillId="30" borderId="0" xfId="0" applyNumberFormat="1" applyFill="1"/>
    <xf numFmtId="0" fontId="71" fillId="0" borderId="11" xfId="0" applyFont="1" applyFill="1" applyBorder="1"/>
    <xf numFmtId="0" fontId="71" fillId="0" borderId="11" xfId="0" applyFont="1" applyBorder="1"/>
    <xf numFmtId="0" fontId="73" fillId="0" borderId="0" xfId="0" applyFont="1"/>
    <xf numFmtId="0" fontId="73" fillId="0" borderId="9" xfId="0" applyFont="1" applyBorder="1"/>
    <xf numFmtId="0" fontId="73" fillId="0" borderId="10" xfId="0" applyFont="1" applyBorder="1"/>
    <xf numFmtId="0" fontId="76" fillId="31" borderId="34" xfId="0" applyFont="1" applyFill="1" applyBorder="1" applyAlignment="1">
      <alignment horizontal="center"/>
    </xf>
    <xf numFmtId="0" fontId="76" fillId="31" borderId="15" xfId="0" applyFont="1" applyFill="1" applyBorder="1" applyAlignment="1">
      <alignment horizontal="center"/>
    </xf>
    <xf numFmtId="0" fontId="76" fillId="31" borderId="15" xfId="0" applyFont="1" applyFill="1" applyBorder="1" applyAlignment="1">
      <alignment horizontal="center" wrapText="1"/>
    </xf>
    <xf numFmtId="0" fontId="75" fillId="32" borderId="34" xfId="0" applyFont="1" applyFill="1" applyBorder="1"/>
    <xf numFmtId="4" fontId="73" fillId="0" borderId="15" xfId="0" applyNumberFormat="1" applyFont="1" applyBorder="1" applyAlignment="1">
      <alignment horizontal="right"/>
    </xf>
    <xf numFmtId="0" fontId="73" fillId="0" borderId="15" xfId="0" applyFont="1" applyBorder="1" applyAlignment="1">
      <alignment horizontal="right"/>
    </xf>
    <xf numFmtId="0" fontId="74" fillId="0" borderId="34" xfId="0" applyFont="1" applyBorder="1"/>
    <xf numFmtId="0" fontId="75" fillId="0" borderId="34" xfId="0" applyFont="1" applyBorder="1"/>
    <xf numFmtId="0" fontId="73" fillId="0" borderId="15" xfId="0" applyFont="1" applyBorder="1"/>
    <xf numFmtId="4" fontId="77" fillId="0" borderId="15" xfId="0" applyNumberFormat="1" applyFont="1" applyBorder="1" applyAlignment="1">
      <alignment horizontal="right"/>
    </xf>
    <xf numFmtId="4" fontId="20" fillId="30" borderId="0" xfId="0" applyNumberFormat="1" applyFont="1" applyFill="1" applyAlignment="1">
      <alignment vertical="center"/>
    </xf>
    <xf numFmtId="4" fontId="0" fillId="0" borderId="35" xfId="0" applyNumberFormat="1" applyFill="1" applyBorder="1"/>
    <xf numFmtId="4" fontId="0" fillId="0" borderId="35" xfId="0" applyNumberFormat="1" applyBorder="1"/>
    <xf numFmtId="0" fontId="0" fillId="0" borderId="22" xfId="0" applyBorder="1"/>
    <xf numFmtId="0" fontId="0" fillId="0" borderId="23" xfId="0" applyBorder="1"/>
    <xf numFmtId="0" fontId="0" fillId="0" borderId="24" xfId="0" applyBorder="1"/>
    <xf numFmtId="0" fontId="71" fillId="0" borderId="36" xfId="0" applyFont="1" applyBorder="1"/>
    <xf numFmtId="4" fontId="0" fillId="0" borderId="37" xfId="0" applyNumberFormat="1" applyBorder="1"/>
    <xf numFmtId="0" fontId="46" fillId="0" borderId="20" xfId="0" applyFont="1" applyBorder="1"/>
    <xf numFmtId="4" fontId="51" fillId="0" borderId="21" xfId="0" applyNumberFormat="1" applyFont="1" applyBorder="1"/>
    <xf numFmtId="0" fontId="10" fillId="33" borderId="0" xfId="0" applyFont="1" applyFill="1" applyAlignment="1">
      <alignment vertical="center"/>
    </xf>
    <xf numFmtId="0" fontId="46" fillId="0" borderId="22" xfId="0" applyFont="1" applyBorder="1"/>
    <xf numFmtId="0" fontId="46" fillId="18" borderId="9" xfId="0" applyFont="1" applyFill="1" applyBorder="1" applyAlignment="1">
      <alignment horizontal="center"/>
    </xf>
    <xf numFmtId="0" fontId="46" fillId="18" borderId="10" xfId="0" applyFont="1" applyFill="1" applyBorder="1" applyAlignment="1">
      <alignment horizontal="center"/>
    </xf>
    <xf numFmtId="0" fontId="47" fillId="0" borderId="9" xfId="0" applyFont="1" applyBorder="1"/>
    <xf numFmtId="0" fontId="0" fillId="0" borderId="13" xfId="0" applyBorder="1"/>
    <xf numFmtId="4" fontId="0" fillId="0" borderId="14" xfId="0" applyNumberFormat="1" applyBorder="1"/>
    <xf numFmtId="4" fontId="46" fillId="7" borderId="15" xfId="0" applyNumberFormat="1" applyFont="1" applyFill="1" applyBorder="1"/>
    <xf numFmtId="0" fontId="75" fillId="0" borderId="22" xfId="0" applyFont="1" applyBorder="1"/>
    <xf numFmtId="0" fontId="78" fillId="0" borderId="9" xfId="0" applyFont="1" applyBorder="1"/>
    <xf numFmtId="0" fontId="78" fillId="0" borderId="10" xfId="0" applyFont="1" applyBorder="1"/>
    <xf numFmtId="0" fontId="75" fillId="35" borderId="9" xfId="0" applyFont="1" applyFill="1" applyBorder="1" applyAlignment="1">
      <alignment horizontal="center"/>
    </xf>
    <xf numFmtId="0" fontId="75" fillId="35" borderId="0" xfId="0" applyFont="1" applyFill="1" applyAlignment="1">
      <alignment horizontal="center"/>
    </xf>
    <xf numFmtId="0" fontId="75" fillId="35" borderId="10" xfId="0" applyFont="1" applyFill="1" applyBorder="1" applyAlignment="1">
      <alignment horizontal="center"/>
    </xf>
    <xf numFmtId="0" fontId="79" fillId="0" borderId="9" xfId="0" applyFont="1" applyBorder="1"/>
    <xf numFmtId="4" fontId="78" fillId="0" borderId="0" xfId="0" applyNumberFormat="1" applyFont="1" applyAlignment="1">
      <alignment horizontal="right"/>
    </xf>
    <xf numFmtId="0" fontId="78" fillId="0" borderId="0" xfId="0" applyFont="1" applyAlignment="1">
      <alignment horizontal="right"/>
    </xf>
    <xf numFmtId="0" fontId="78" fillId="0" borderId="10" xfId="0" applyFont="1" applyBorder="1" applyAlignment="1">
      <alignment horizontal="right"/>
    </xf>
    <xf numFmtId="0" fontId="78" fillId="0" borderId="13" xfId="0" applyFont="1" applyBorder="1"/>
    <xf numFmtId="0" fontId="78" fillId="0" borderId="14" xfId="0" applyFont="1" applyBorder="1"/>
    <xf numFmtId="4" fontId="75" fillId="36" borderId="15" xfId="0" applyNumberFormat="1" applyFont="1" applyFill="1" applyBorder="1" applyAlignment="1">
      <alignment horizontal="right"/>
    </xf>
    <xf numFmtId="0" fontId="75" fillId="0" borderId="9" xfId="0" applyFont="1" applyBorder="1"/>
    <xf numFmtId="0" fontId="75" fillId="0" borderId="0" xfId="0" applyFont="1" applyBorder="1"/>
    <xf numFmtId="0" fontId="80" fillId="0" borderId="0" xfId="0" applyFont="1" applyBorder="1"/>
    <xf numFmtId="4" fontId="20" fillId="37" borderId="0" xfId="0" applyNumberFormat="1" applyFont="1" applyFill="1" applyAlignment="1">
      <alignment vertical="center"/>
    </xf>
    <xf numFmtId="4" fontId="0" fillId="37" borderId="0" xfId="0" applyNumberFormat="1" applyFill="1"/>
    <xf numFmtId="0" fontId="71" fillId="37" borderId="11" xfId="0" applyFont="1" applyFill="1" applyBorder="1"/>
    <xf numFmtId="4" fontId="0" fillId="37" borderId="1" xfId="0" applyNumberFormat="1" applyFill="1" applyBorder="1"/>
    <xf numFmtId="4" fontId="0" fillId="37" borderId="12" xfId="0" applyNumberFormat="1" applyFill="1" applyBorder="1"/>
    <xf numFmtId="4" fontId="0" fillId="38" borderId="0" xfId="0" applyNumberFormat="1" applyFill="1"/>
    <xf numFmtId="4" fontId="20" fillId="38" borderId="0" xfId="0" applyNumberFormat="1" applyFont="1" applyFill="1" applyAlignment="1">
      <alignment vertical="center"/>
    </xf>
    <xf numFmtId="4" fontId="81" fillId="27" borderId="0" xfId="0" applyNumberFormat="1" applyFont="1" applyFill="1" applyAlignment="1">
      <alignment vertical="center"/>
    </xf>
    <xf numFmtId="0" fontId="0" fillId="39" borderId="0" xfId="0" applyFill="1"/>
    <xf numFmtId="0" fontId="80" fillId="0" borderId="9" xfId="0" applyFont="1" applyBorder="1"/>
    <xf numFmtId="4" fontId="0" fillId="37" borderId="0" xfId="0" applyNumberFormat="1" applyFill="1" applyAlignment="1">
      <alignment wrapText="1"/>
    </xf>
    <xf numFmtId="0" fontId="18" fillId="0" borderId="0" xfId="0" applyFont="1" applyFill="1" applyAlignment="1">
      <alignment vertical="center"/>
    </xf>
    <xf numFmtId="4" fontId="20" fillId="0" borderId="0" xfId="0" applyNumberFormat="1" applyFont="1" applyFill="1" applyAlignment="1">
      <alignment vertical="center"/>
    </xf>
    <xf numFmtId="0" fontId="40" fillId="0" borderId="0" xfId="0" applyFont="1" applyFill="1" applyAlignment="1">
      <alignment vertical="center"/>
    </xf>
    <xf numFmtId="4" fontId="40" fillId="0" borderId="0" xfId="0" applyNumberFormat="1" applyFont="1" applyFill="1" applyAlignment="1">
      <alignment horizontal="right" vertical="center" wrapText="1"/>
    </xf>
    <xf numFmtId="0" fontId="83" fillId="0" borderId="0" xfId="0" applyFont="1" applyFill="1"/>
    <xf numFmtId="4" fontId="0" fillId="0" borderId="12" xfId="0" applyNumberFormat="1" applyFill="1" applyBorder="1"/>
    <xf numFmtId="0" fontId="46" fillId="0" borderId="20" xfId="0" applyFont="1" applyFill="1" applyBorder="1"/>
    <xf numFmtId="0" fontId="0" fillId="0" borderId="16" xfId="0" applyFill="1" applyBorder="1"/>
    <xf numFmtId="4" fontId="51" fillId="0" borderId="21" xfId="0" applyNumberFormat="1" applyFont="1" applyFill="1" applyBorder="1"/>
    <xf numFmtId="4" fontId="78" fillId="27" borderId="14" xfId="0" applyNumberFormat="1" applyFont="1" applyFill="1" applyBorder="1"/>
    <xf numFmtId="4" fontId="75" fillId="0" borderId="15" xfId="0" applyNumberFormat="1" applyFont="1" applyFill="1" applyBorder="1" applyAlignment="1">
      <alignment horizontal="right"/>
    </xf>
    <xf numFmtId="0" fontId="83" fillId="0" borderId="0" xfId="0" applyFont="1" applyFill="1" applyAlignment="1">
      <alignment wrapText="1"/>
    </xf>
    <xf numFmtId="4" fontId="20" fillId="43" borderId="0" xfId="0" applyNumberFormat="1" applyFont="1" applyFill="1" applyAlignment="1">
      <alignment vertical="center"/>
    </xf>
    <xf numFmtId="4" fontId="0" fillId="43" borderId="0" xfId="0" applyNumberFormat="1" applyFill="1" applyAlignment="1">
      <alignment vertical="center"/>
    </xf>
    <xf numFmtId="0" fontId="0" fillId="44" borderId="0" xfId="0" applyFill="1"/>
    <xf numFmtId="0" fontId="82" fillId="44" borderId="0" xfId="0" applyFont="1" applyFill="1" applyAlignment="1">
      <alignment horizontal="center"/>
    </xf>
    <xf numFmtId="0" fontId="67" fillId="44" borderId="0" xfId="0" applyFont="1" applyFill="1"/>
    <xf numFmtId="0" fontId="26" fillId="44" borderId="0" xfId="0" applyFont="1" applyFill="1" applyAlignment="1">
      <alignment vertical="center"/>
    </xf>
    <xf numFmtId="0" fontId="71" fillId="44" borderId="0" xfId="0" applyFont="1" applyFill="1" applyAlignment="1">
      <alignment horizontal="center"/>
    </xf>
    <xf numFmtId="0" fontId="0" fillId="44" borderId="0" xfId="0" applyFill="1" applyAlignment="1">
      <alignment horizontal="center"/>
    </xf>
    <xf numFmtId="0" fontId="0" fillId="0" borderId="0" xfId="0" applyFill="1" applyAlignment="1">
      <alignment horizontal="center"/>
    </xf>
    <xf numFmtId="0" fontId="0" fillId="0" borderId="0" xfId="0" applyAlignment="1">
      <alignment horizontal="center"/>
    </xf>
    <xf numFmtId="0" fontId="15" fillId="23" borderId="0" xfId="0" applyFont="1" applyFill="1" applyAlignment="1">
      <alignment horizontal="center"/>
    </xf>
    <xf numFmtId="0" fontId="16" fillId="4" borderId="0" xfId="0" applyFont="1" applyFill="1" applyAlignment="1">
      <alignment horizontal="center"/>
    </xf>
    <xf numFmtId="4" fontId="0" fillId="43" borderId="0" xfId="0" applyNumberFormat="1" applyFill="1"/>
    <xf numFmtId="4" fontId="0" fillId="43" borderId="0" xfId="0" applyNumberFormat="1" applyFill="1" applyBorder="1"/>
    <xf numFmtId="0" fontId="10" fillId="43" borderId="0" xfId="0" applyFont="1" applyFill="1" applyAlignment="1">
      <alignment vertical="center"/>
    </xf>
    <xf numFmtId="4" fontId="0" fillId="46" borderId="0" xfId="0" applyNumberFormat="1" applyFill="1"/>
    <xf numFmtId="4" fontId="83" fillId="0" borderId="0" xfId="0" applyNumberFormat="1" applyFont="1" applyFill="1"/>
    <xf numFmtId="0" fontId="40" fillId="0" borderId="0" xfId="0" applyFont="1" applyFill="1" applyAlignment="1">
      <alignment horizontal="center"/>
    </xf>
    <xf numFmtId="0" fontId="46" fillId="0" borderId="41" xfId="0" applyFont="1" applyBorder="1" applyAlignment="1">
      <alignment horizontal="left"/>
    </xf>
    <xf numFmtId="0" fontId="46" fillId="0" borderId="27" xfId="0" applyFont="1" applyBorder="1" applyAlignment="1">
      <alignment horizontal="left"/>
    </xf>
    <xf numFmtId="0" fontId="46" fillId="0" borderId="28" xfId="0" applyFont="1" applyBorder="1" applyAlignment="1">
      <alignment horizontal="left"/>
    </xf>
    <xf numFmtId="0" fontId="46" fillId="0" borderId="0" xfId="0" applyFont="1" applyBorder="1" applyAlignment="1">
      <alignment horizontal="right"/>
    </xf>
    <xf numFmtId="0" fontId="10" fillId="0" borderId="0" xfId="0" applyFont="1" applyFill="1" applyAlignment="1">
      <alignment horizontal="center" vertical="center"/>
    </xf>
    <xf numFmtId="0" fontId="0" fillId="0" borderId="0" xfId="0" applyFill="1" applyAlignment="1"/>
    <xf numFmtId="4" fontId="0" fillId="41" borderId="0" xfId="0" applyNumberFormat="1" applyFill="1" applyAlignment="1"/>
    <xf numFmtId="4" fontId="0" fillId="40" borderId="0" xfId="0" applyNumberFormat="1" applyFill="1" applyAlignment="1"/>
    <xf numFmtId="4" fontId="0" fillId="0" borderId="21" xfId="0" applyNumberFormat="1" applyBorder="1"/>
    <xf numFmtId="0" fontId="0" fillId="0" borderId="0" xfId="0" applyFont="1" applyFill="1" applyAlignment="1"/>
    <xf numFmtId="4" fontId="0" fillId="40" borderId="0" xfId="0" applyNumberFormat="1" applyFont="1" applyFill="1" applyAlignment="1"/>
    <xf numFmtId="4" fontId="0" fillId="41" borderId="0" xfId="0" applyNumberFormat="1" applyFill="1"/>
    <xf numFmtId="4" fontId="0" fillId="41" borderId="0" xfId="0" applyNumberFormat="1" applyFill="1" applyAlignment="1">
      <alignment vertical="center"/>
    </xf>
    <xf numFmtId="0" fontId="46" fillId="0" borderId="11" xfId="0" applyFont="1" applyFill="1" applyBorder="1" applyAlignment="1">
      <alignment horizontal="left" vertical="center"/>
    </xf>
    <xf numFmtId="0" fontId="0" fillId="40" borderId="0" xfId="0" applyFill="1"/>
    <xf numFmtId="0" fontId="87" fillId="0" borderId="34" xfId="0" applyFont="1" applyBorder="1"/>
    <xf numFmtId="4" fontId="78" fillId="0" borderId="15" xfId="0" applyNumberFormat="1" applyFont="1" applyBorder="1" applyAlignment="1">
      <alignment horizontal="right"/>
    </xf>
    <xf numFmtId="0" fontId="78" fillId="0" borderId="15" xfId="0" applyFont="1" applyBorder="1" applyAlignment="1">
      <alignment horizontal="right"/>
    </xf>
    <xf numFmtId="0" fontId="78" fillId="0" borderId="15" xfId="0" applyFont="1" applyBorder="1"/>
    <xf numFmtId="4" fontId="40" fillId="0" borderId="0" xfId="0" applyNumberFormat="1" applyFont="1" applyFill="1" applyAlignment="1">
      <alignment vertical="center"/>
    </xf>
    <xf numFmtId="0" fontId="0" fillId="0" borderId="0" xfId="0"/>
    <xf numFmtId="4" fontId="10" fillId="0" borderId="0" xfId="0" applyNumberFormat="1" applyFont="1" applyFill="1" applyAlignment="1">
      <alignment vertical="center"/>
    </xf>
    <xf numFmtId="0" fontId="0" fillId="48" borderId="0" xfId="0" applyFill="1"/>
    <xf numFmtId="4" fontId="0" fillId="0" borderId="0" xfId="0" applyNumberFormat="1" applyFill="1" applyAlignment="1"/>
    <xf numFmtId="0" fontId="45" fillId="0" borderId="0" xfId="0" applyFont="1" applyFill="1" applyAlignment="1">
      <alignment vertical="center"/>
    </xf>
    <xf numFmtId="4" fontId="0" fillId="38" borderId="0" xfId="0" applyNumberFormat="1" applyFill="1" applyAlignment="1">
      <alignment vertical="center"/>
    </xf>
    <xf numFmtId="0" fontId="0" fillId="0" borderId="0" xfId="0" applyFill="1" applyAlignment="1">
      <alignment horizontal="center"/>
    </xf>
    <xf numFmtId="0" fontId="0" fillId="47" borderId="0" xfId="0" applyFill="1"/>
    <xf numFmtId="0" fontId="9" fillId="0" borderId="0" xfId="0" applyFont="1" applyFill="1" applyBorder="1" applyAlignment="1">
      <alignment horizontal="center" vertical="center"/>
    </xf>
    <xf numFmtId="4" fontId="0" fillId="0" borderId="0" xfId="0" applyNumberFormat="1" applyFill="1" applyBorder="1"/>
    <xf numFmtId="4" fontId="88" fillId="0" borderId="0" xfId="0" applyNumberFormat="1" applyFont="1" applyFill="1"/>
    <xf numFmtId="0" fontId="88" fillId="0" borderId="0" xfId="0" applyFont="1" applyFill="1"/>
    <xf numFmtId="4" fontId="0" fillId="49" borderId="0" xfId="0" applyNumberFormat="1" applyFill="1"/>
    <xf numFmtId="0" fontId="85" fillId="0" borderId="0" xfId="0" applyFont="1" applyFill="1" applyAlignment="1">
      <alignment vertical="center"/>
    </xf>
    <xf numFmtId="0" fontId="86" fillId="0" borderId="0" xfId="0" applyFont="1" applyFill="1" applyAlignment="1">
      <alignment vertical="center"/>
    </xf>
    <xf numFmtId="0" fontId="4" fillId="42" borderId="0" xfId="0" applyFont="1" applyFill="1" applyBorder="1" applyAlignment="1">
      <alignment vertical="center"/>
    </xf>
    <xf numFmtId="0" fontId="4" fillId="42" borderId="0" xfId="0" applyFont="1" applyFill="1" applyBorder="1" applyAlignment="1">
      <alignment horizontal="left" vertical="center" wrapText="1"/>
    </xf>
    <xf numFmtId="0" fontId="4" fillId="27" borderId="0" xfId="0" applyFont="1" applyFill="1" applyBorder="1" applyAlignment="1">
      <alignment vertical="center"/>
    </xf>
    <xf numFmtId="0" fontId="0" fillId="27" borderId="0" xfId="0" applyFill="1"/>
    <xf numFmtId="0" fontId="4" fillId="50" borderId="0" xfId="0" applyFont="1" applyFill="1" applyBorder="1" applyAlignment="1">
      <alignment vertical="center"/>
    </xf>
    <xf numFmtId="0" fontId="63" fillId="33" borderId="0" xfId="0" applyFont="1" applyFill="1" applyAlignment="1">
      <alignment horizontal="left" indent="1"/>
    </xf>
    <xf numFmtId="0" fontId="63" fillId="30" borderId="0" xfId="0" applyFont="1" applyFill="1" applyAlignment="1">
      <alignment horizontal="left" indent="1"/>
    </xf>
    <xf numFmtId="0" fontId="4" fillId="33" borderId="0" xfId="0" applyFont="1" applyFill="1" applyBorder="1" applyAlignment="1">
      <alignment vertical="center"/>
    </xf>
    <xf numFmtId="0" fontId="71" fillId="0" borderId="48" xfId="0" applyFont="1" applyFill="1" applyBorder="1"/>
    <xf numFmtId="0" fontId="49" fillId="0" borderId="1" xfId="0" applyFont="1" applyFill="1" applyBorder="1" applyAlignment="1">
      <alignment horizontal="center" vertical="center"/>
    </xf>
    <xf numFmtId="10" fontId="49" fillId="0" borderId="1" xfId="0" applyNumberFormat="1" applyFont="1" applyFill="1" applyBorder="1" applyAlignment="1">
      <alignment horizontal="center" vertical="center"/>
    </xf>
    <xf numFmtId="9" fontId="49" fillId="0" borderId="1" xfId="0" applyNumberFormat="1"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2"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 xfId="0" applyFont="1" applyFill="1" applyBorder="1" applyAlignment="1">
      <alignment horizontal="center" vertical="center"/>
    </xf>
    <xf numFmtId="167" fontId="10" fillId="0" borderId="0" xfId="0" applyNumberFormat="1" applyFont="1" applyFill="1" applyAlignment="1">
      <alignment vertical="center"/>
    </xf>
    <xf numFmtId="167" fontId="10" fillId="0" borderId="0" xfId="0" applyNumberFormat="1" applyFont="1" applyAlignment="1">
      <alignment vertical="center"/>
    </xf>
    <xf numFmtId="167" fontId="10" fillId="52" borderId="0" xfId="0" applyNumberFormat="1" applyFont="1" applyFill="1" applyAlignment="1">
      <alignment vertical="center"/>
    </xf>
    <xf numFmtId="167" fontId="10" fillId="38" borderId="0" xfId="0" applyNumberFormat="1" applyFont="1" applyFill="1" applyAlignment="1">
      <alignment vertical="center"/>
    </xf>
    <xf numFmtId="167" fontId="10" fillId="48" borderId="0" xfId="0" applyNumberFormat="1" applyFont="1" applyFill="1" applyAlignment="1">
      <alignment vertical="center"/>
    </xf>
    <xf numFmtId="167" fontId="10" fillId="49" borderId="0" xfId="0" applyNumberFormat="1" applyFont="1" applyFill="1" applyAlignment="1">
      <alignment vertical="center"/>
    </xf>
    <xf numFmtId="167" fontId="40" fillId="0" borderId="0" xfId="0" applyNumberFormat="1" applyFont="1" applyFill="1" applyAlignment="1">
      <alignment vertical="center"/>
    </xf>
    <xf numFmtId="167" fontId="85" fillId="0" borderId="0" xfId="0" applyNumberFormat="1" applyFont="1" applyFill="1" applyAlignment="1">
      <alignment vertical="center"/>
    </xf>
    <xf numFmtId="167" fontId="0" fillId="46" borderId="0" xfId="0" applyNumberFormat="1" applyFill="1"/>
    <xf numFmtId="0" fontId="89" fillId="4" borderId="0" xfId="0" applyFont="1" applyFill="1"/>
    <xf numFmtId="167" fontId="0" fillId="4" borderId="0" xfId="0" applyNumberFormat="1" applyFill="1"/>
    <xf numFmtId="167" fontId="0" fillId="0" borderId="0" xfId="0" applyNumberFormat="1"/>
    <xf numFmtId="167" fontId="0" fillId="0" borderId="0" xfId="0" applyNumberFormat="1" applyFill="1"/>
    <xf numFmtId="167" fontId="0" fillId="42" borderId="0" xfId="0" applyNumberFormat="1" applyFill="1"/>
    <xf numFmtId="167" fontId="0" fillId="29" borderId="0" xfId="0" applyNumberFormat="1" applyFill="1"/>
    <xf numFmtId="167" fontId="0" fillId="48" borderId="0" xfId="0" applyNumberFormat="1" applyFill="1"/>
    <xf numFmtId="167" fontId="0" fillId="49" borderId="0" xfId="0" applyNumberFormat="1" applyFill="1"/>
    <xf numFmtId="167" fontId="0" fillId="38" borderId="0" xfId="0" applyNumberFormat="1" applyFill="1"/>
    <xf numFmtId="167" fontId="0" fillId="43" borderId="0" xfId="0" applyNumberFormat="1" applyFill="1" applyAlignment="1">
      <alignment vertical="center"/>
    </xf>
    <xf numFmtId="167" fontId="0" fillId="27" borderId="0" xfId="0" applyNumberFormat="1" applyFill="1" applyAlignment="1">
      <alignment vertical="center"/>
    </xf>
    <xf numFmtId="167" fontId="0" fillId="27" borderId="0" xfId="0" applyNumberFormat="1" applyFill="1"/>
    <xf numFmtId="167" fontId="0" fillId="41" borderId="0" xfId="0" applyNumberFormat="1" applyFill="1"/>
    <xf numFmtId="167" fontId="0" fillId="46" borderId="0" xfId="0" applyNumberFormat="1" applyFill="1" applyAlignment="1">
      <alignment vertical="center"/>
    </xf>
    <xf numFmtId="167" fontId="0" fillId="51" borderId="0" xfId="0" applyNumberFormat="1" applyFill="1"/>
    <xf numFmtId="167" fontId="0" fillId="39" borderId="0" xfId="0" applyNumberFormat="1" applyFill="1"/>
    <xf numFmtId="167" fontId="0" fillId="51" borderId="0" xfId="0" applyNumberFormat="1" applyFill="1" applyAlignment="1">
      <alignment vertical="center"/>
    </xf>
    <xf numFmtId="167" fontId="0" fillId="48" borderId="0" xfId="0" applyNumberFormat="1" applyFill="1" applyAlignment="1">
      <alignment vertical="center"/>
    </xf>
    <xf numFmtId="167" fontId="0" fillId="39" borderId="0" xfId="0" applyNumberFormat="1" applyFill="1" applyAlignment="1">
      <alignment vertical="center"/>
    </xf>
    <xf numFmtId="0" fontId="2" fillId="4" borderId="0" xfId="0" applyFont="1" applyFill="1" applyAlignment="1">
      <alignment horizontal="center" vertical="center" wrapText="1"/>
    </xf>
    <xf numFmtId="0" fontId="0" fillId="0" borderId="0" xfId="0" applyAlignment="1">
      <alignment horizontal="center"/>
    </xf>
    <xf numFmtId="0" fontId="70" fillId="0" borderId="1" xfId="1" applyBorder="1" applyAlignment="1" applyProtection="1"/>
    <xf numFmtId="0" fontId="70" fillId="0" borderId="1" xfId="1" applyBorder="1" applyAlignment="1" applyProtection="1">
      <alignment wrapText="1"/>
    </xf>
    <xf numFmtId="0" fontId="70" fillId="0" borderId="17" xfId="1" applyFill="1" applyBorder="1" applyAlignment="1" applyProtection="1"/>
    <xf numFmtId="4" fontId="0" fillId="0" borderId="0" xfId="0" applyNumberFormat="1" applyAlignment="1">
      <alignment vertical="center"/>
    </xf>
    <xf numFmtId="4" fontId="10" fillId="0" borderId="0" xfId="0" applyNumberFormat="1" applyFont="1" applyAlignment="1">
      <alignment vertical="center"/>
    </xf>
    <xf numFmtId="4" fontId="0" fillId="33" borderId="0" xfId="0" applyNumberFormat="1" applyFill="1"/>
    <xf numFmtId="0" fontId="0" fillId="33" borderId="0" xfId="0" applyFill="1"/>
    <xf numFmtId="0" fontId="87" fillId="0" borderId="49" xfId="0" applyFont="1" applyFill="1" applyBorder="1"/>
    <xf numFmtId="0" fontId="92" fillId="26" borderId="1" xfId="1" applyFont="1" applyFill="1" applyBorder="1" applyAlignment="1" applyProtection="1">
      <alignment horizontal="center" vertical="center" wrapText="1"/>
    </xf>
    <xf numFmtId="0" fontId="92" fillId="0" borderId="0" xfId="1" applyFont="1" applyAlignment="1" applyProtection="1">
      <alignment horizontal="center"/>
    </xf>
    <xf numFmtId="0" fontId="46" fillId="0" borderId="15" xfId="0" applyFont="1" applyFill="1" applyBorder="1" applyAlignment="1">
      <alignment horizontal="center"/>
    </xf>
    <xf numFmtId="0" fontId="46" fillId="0" borderId="34" xfId="0" applyFont="1" applyFill="1" applyBorder="1" applyAlignment="1">
      <alignment horizontal="left"/>
    </xf>
    <xf numFmtId="0" fontId="46" fillId="0" borderId="34" xfId="0" applyFont="1" applyFill="1" applyBorder="1" applyAlignment="1">
      <alignment horizontal="center"/>
    </xf>
    <xf numFmtId="0" fontId="46" fillId="0" borderId="15" xfId="0" applyFont="1" applyFill="1" applyBorder="1" applyAlignment="1">
      <alignment horizontal="center" wrapText="1"/>
    </xf>
    <xf numFmtId="0" fontId="87" fillId="0" borderId="49" xfId="0" applyFont="1" applyBorder="1"/>
    <xf numFmtId="0" fontId="87" fillId="0" borderId="1" xfId="0" applyFont="1" applyBorder="1"/>
    <xf numFmtId="0" fontId="87" fillId="0" borderId="1" xfId="0" applyFont="1" applyFill="1" applyBorder="1"/>
    <xf numFmtId="0" fontId="0" fillId="55" borderId="0" xfId="0" applyFill="1"/>
    <xf numFmtId="167" fontId="0" fillId="0" borderId="0" xfId="0" applyNumberFormat="1" applyAlignment="1">
      <alignment vertical="center"/>
    </xf>
    <xf numFmtId="167" fontId="0" fillId="55" borderId="0" xfId="0" applyNumberFormat="1" applyFill="1"/>
    <xf numFmtId="0" fontId="70" fillId="0" borderId="17" xfId="1" quotePrefix="1" applyFill="1" applyBorder="1" applyAlignment="1" applyProtection="1"/>
    <xf numFmtId="0" fontId="64" fillId="4" borderId="0" xfId="0" applyFont="1" applyFill="1" applyAlignment="1">
      <alignment horizontal="center" vertical="center"/>
    </xf>
    <xf numFmtId="14" fontId="0" fillId="0" borderId="0" xfId="0" applyNumberFormat="1" applyFill="1"/>
    <xf numFmtId="0" fontId="46" fillId="0" borderId="15" xfId="0" applyFont="1" applyFill="1" applyBorder="1" applyAlignment="1">
      <alignment horizontal="left"/>
    </xf>
    <xf numFmtId="0" fontId="87" fillId="0" borderId="15" xfId="0" applyFont="1" applyBorder="1"/>
    <xf numFmtId="0" fontId="87" fillId="0" borderId="10" xfId="0" applyFont="1" applyBorder="1"/>
    <xf numFmtId="0" fontId="87" fillId="0" borderId="50" xfId="0" applyFont="1" applyBorder="1"/>
    <xf numFmtId="0" fontId="87" fillId="0" borderId="50" xfId="0" applyFont="1" applyFill="1" applyBorder="1"/>
    <xf numFmtId="167" fontId="46" fillId="0" borderId="15" xfId="0" applyNumberFormat="1" applyFont="1" applyFill="1" applyBorder="1" applyAlignment="1">
      <alignment horizontal="center"/>
    </xf>
    <xf numFmtId="0" fontId="0" fillId="51" borderId="0" xfId="0" applyFill="1"/>
    <xf numFmtId="4" fontId="0" fillId="51" borderId="0" xfId="0" applyNumberFormat="1" applyFill="1"/>
    <xf numFmtId="0" fontId="0" fillId="38" borderId="0" xfId="0" applyFill="1"/>
    <xf numFmtId="0" fontId="63" fillId="56" borderId="0" xfId="0" applyFont="1" applyFill="1" applyAlignment="1">
      <alignment horizontal="left" indent="1"/>
    </xf>
    <xf numFmtId="0" fontId="0" fillId="56" borderId="0" xfId="0" applyFill="1"/>
    <xf numFmtId="4" fontId="0" fillId="56" borderId="0" xfId="0" applyNumberFormat="1" applyFill="1"/>
    <xf numFmtId="167" fontId="0" fillId="56" borderId="0" xfId="0" applyNumberFormat="1" applyFill="1"/>
    <xf numFmtId="0" fontId="63" fillId="51" borderId="0" xfId="0" applyFont="1" applyFill="1" applyAlignment="1">
      <alignment horizontal="left" indent="1"/>
    </xf>
    <xf numFmtId="0" fontId="92" fillId="51" borderId="1" xfId="1" applyFont="1" applyFill="1" applyBorder="1" applyAlignment="1" applyProtection="1">
      <alignment horizontal="center" vertical="center" wrapText="1"/>
    </xf>
    <xf numFmtId="0" fontId="46" fillId="0" borderId="15" xfId="0" applyFont="1" applyFill="1" applyBorder="1" applyAlignment="1">
      <alignment horizontal="center"/>
    </xf>
    <xf numFmtId="0" fontId="46" fillId="0" borderId="15" xfId="0" applyFont="1" applyFill="1" applyBorder="1" applyAlignment="1">
      <alignment horizontal="center"/>
    </xf>
    <xf numFmtId="18" fontId="0" fillId="0" borderId="0" xfId="0" applyNumberFormat="1"/>
    <xf numFmtId="0" fontId="46" fillId="0" borderId="10" xfId="0" applyFont="1" applyFill="1" applyBorder="1" applyAlignment="1">
      <alignment horizontal="center"/>
    </xf>
    <xf numFmtId="0" fontId="71" fillId="0" borderId="0" xfId="0" applyFont="1" applyAlignment="1">
      <alignment horizontal="center"/>
    </xf>
    <xf numFmtId="0" fontId="87" fillId="0" borderId="9" xfId="0" applyFont="1" applyFill="1" applyBorder="1"/>
    <xf numFmtId="4" fontId="78" fillId="0" borderId="14" xfId="0" applyNumberFormat="1" applyFont="1" applyBorder="1" applyAlignment="1">
      <alignment horizontal="right"/>
    </xf>
    <xf numFmtId="0" fontId="78" fillId="0" borderId="14" xfId="0" applyFont="1" applyBorder="1" applyAlignment="1">
      <alignment horizontal="right"/>
    </xf>
    <xf numFmtId="4" fontId="95" fillId="0" borderId="15" xfId="0" applyNumberFormat="1" applyFont="1" applyBorder="1" applyAlignment="1">
      <alignment horizontal="right"/>
    </xf>
    <xf numFmtId="0" fontId="75" fillId="0" borderId="45" xfId="0" applyFont="1" applyBorder="1" applyAlignment="1">
      <alignment horizontal="center"/>
    </xf>
    <xf numFmtId="0" fontId="75" fillId="0" borderId="46" xfId="0" applyFont="1" applyBorder="1" applyAlignment="1">
      <alignment horizontal="center"/>
    </xf>
    <xf numFmtId="0" fontId="75" fillId="0" borderId="47" xfId="0" applyFont="1" applyBorder="1" applyAlignment="1">
      <alignment horizontal="center"/>
    </xf>
    <xf numFmtId="0" fontId="75" fillId="0" borderId="14" xfId="0" applyFont="1" applyBorder="1" applyAlignment="1">
      <alignment horizontal="right"/>
    </xf>
    <xf numFmtId="0" fontId="46" fillId="0" borderId="15" xfId="0" applyFont="1" applyFill="1" applyBorder="1" applyAlignment="1">
      <alignment horizontal="center"/>
    </xf>
    <xf numFmtId="14" fontId="87" fillId="0" borderId="15" xfId="0" applyNumberFormat="1" applyFont="1" applyBorder="1"/>
    <xf numFmtId="0" fontId="75" fillId="0" borderId="0" xfId="0" applyFont="1" applyBorder="1"/>
    <xf numFmtId="0" fontId="75" fillId="0" borderId="14" xfId="0" applyFont="1" applyBorder="1" applyAlignment="1">
      <alignment horizontal="right"/>
    </xf>
    <xf numFmtId="0" fontId="46" fillId="0" borderId="15" xfId="0" applyFont="1" applyFill="1" applyBorder="1" applyAlignment="1">
      <alignment horizontal="center"/>
    </xf>
    <xf numFmtId="0" fontId="75" fillId="0" borderId="0" xfId="0" applyFont="1" applyBorder="1" applyAlignment="1">
      <alignment horizontal="center"/>
    </xf>
    <xf numFmtId="0" fontId="91" fillId="0" borderId="0" xfId="0" applyFont="1" applyBorder="1" applyAlignment="1">
      <alignment horizontal="center"/>
    </xf>
    <xf numFmtId="0" fontId="46" fillId="0" borderId="0" xfId="0" applyFont="1" applyFill="1" applyBorder="1" applyAlignment="1">
      <alignment horizontal="center"/>
    </xf>
    <xf numFmtId="4" fontId="78" fillId="0" borderId="0" xfId="0" applyNumberFormat="1" applyFont="1" applyBorder="1" applyAlignment="1">
      <alignment horizontal="right"/>
    </xf>
    <xf numFmtId="4" fontId="77" fillId="0" borderId="0" xfId="0" applyNumberFormat="1" applyFont="1" applyBorder="1" applyAlignment="1">
      <alignment horizontal="right"/>
    </xf>
    <xf numFmtId="0" fontId="46" fillId="0" borderId="15" xfId="0" applyFont="1" applyFill="1" applyBorder="1" applyAlignment="1">
      <alignment horizontal="center"/>
    </xf>
    <xf numFmtId="4" fontId="78" fillId="0" borderId="1" xfId="0" applyNumberFormat="1" applyFont="1" applyBorder="1" applyAlignment="1">
      <alignment horizontal="right"/>
    </xf>
    <xf numFmtId="0" fontId="78" fillId="0" borderId="1" xfId="0" applyFont="1" applyBorder="1" applyAlignment="1">
      <alignment horizontal="right"/>
    </xf>
    <xf numFmtId="14" fontId="87" fillId="0" borderId="1" xfId="0" applyNumberFormat="1" applyFont="1" applyBorder="1"/>
    <xf numFmtId="166" fontId="0" fillId="0" borderId="1" xfId="4" applyFont="1" applyBorder="1"/>
    <xf numFmtId="4" fontId="78" fillId="0" borderId="1" xfId="0" applyNumberFormat="1" applyFont="1" applyFill="1" applyBorder="1" applyAlignment="1">
      <alignment horizontal="right"/>
    </xf>
    <xf numFmtId="0" fontId="78" fillId="0" borderId="1" xfId="0" applyFont="1" applyFill="1" applyBorder="1" applyAlignment="1">
      <alignment horizontal="right"/>
    </xf>
    <xf numFmtId="4" fontId="78" fillId="33" borderId="1" xfId="0" applyNumberFormat="1" applyFont="1" applyFill="1" applyBorder="1" applyAlignment="1">
      <alignment horizontal="right"/>
    </xf>
    <xf numFmtId="4" fontId="78" fillId="58" borderId="1" xfId="0" applyNumberFormat="1" applyFont="1" applyFill="1" applyBorder="1" applyAlignment="1">
      <alignment horizontal="right"/>
    </xf>
    <xf numFmtId="4" fontId="78" fillId="59" borderId="1" xfId="0" applyNumberFormat="1" applyFont="1" applyFill="1" applyBorder="1" applyAlignment="1">
      <alignment horizontal="right"/>
    </xf>
    <xf numFmtId="4" fontId="87" fillId="60" borderId="1" xfId="0" applyNumberFormat="1" applyFont="1" applyFill="1" applyBorder="1" applyAlignment="1">
      <alignment horizontal="right"/>
    </xf>
    <xf numFmtId="4" fontId="78" fillId="60" borderId="1" xfId="0" applyNumberFormat="1" applyFont="1" applyFill="1" applyBorder="1" applyAlignment="1">
      <alignment horizontal="right"/>
    </xf>
    <xf numFmtId="4" fontId="78" fillId="40" borderId="1" xfId="0" applyNumberFormat="1" applyFont="1" applyFill="1" applyBorder="1" applyAlignment="1">
      <alignment horizontal="right"/>
    </xf>
    <xf numFmtId="0" fontId="78" fillId="40" borderId="1" xfId="0" applyFont="1" applyFill="1" applyBorder="1" applyAlignment="1">
      <alignment horizontal="right"/>
    </xf>
    <xf numFmtId="0" fontId="0" fillId="40" borderId="1" xfId="0" applyFill="1" applyBorder="1"/>
    <xf numFmtId="4" fontId="78" fillId="0" borderId="30" xfId="0" applyNumberFormat="1" applyFont="1" applyBorder="1" applyAlignment="1">
      <alignment horizontal="right"/>
    </xf>
    <xf numFmtId="0" fontId="78" fillId="0" borderId="30" xfId="0" applyFont="1" applyBorder="1" applyAlignment="1">
      <alignment horizontal="right"/>
    </xf>
    <xf numFmtId="14" fontId="87" fillId="0" borderId="30" xfId="0" applyNumberFormat="1" applyFont="1" applyBorder="1"/>
    <xf numFmtId="0" fontId="46" fillId="0" borderId="51" xfId="0" applyFont="1" applyFill="1" applyBorder="1" applyAlignment="1">
      <alignment horizontal="center"/>
    </xf>
    <xf numFmtId="0" fontId="46" fillId="0" borderId="52" xfId="0" applyFont="1" applyFill="1" applyBorder="1" applyAlignment="1">
      <alignment horizontal="center"/>
    </xf>
    <xf numFmtId="0" fontId="46" fillId="0" borderId="52" xfId="0" applyFont="1" applyFill="1" applyBorder="1" applyAlignment="1">
      <alignment horizontal="center" wrapText="1"/>
    </xf>
    <xf numFmtId="0" fontId="87" fillId="57" borderId="1" xfId="0" applyFont="1" applyFill="1" applyBorder="1"/>
    <xf numFmtId="4" fontId="78" fillId="57" borderId="1" xfId="0" applyNumberFormat="1" applyFont="1" applyFill="1" applyBorder="1" applyAlignment="1">
      <alignment horizontal="right"/>
    </xf>
    <xf numFmtId="14" fontId="87" fillId="57" borderId="1" xfId="0" applyNumberFormat="1" applyFont="1" applyFill="1" applyBorder="1"/>
    <xf numFmtId="0" fontId="87" fillId="26" borderId="30" xfId="0" applyFont="1" applyFill="1" applyBorder="1"/>
    <xf numFmtId="4" fontId="78" fillId="26" borderId="30" xfId="0" applyNumberFormat="1" applyFont="1" applyFill="1" applyBorder="1" applyAlignment="1">
      <alignment horizontal="right"/>
    </xf>
    <xf numFmtId="0" fontId="78" fillId="26" borderId="30" xfId="0" applyFont="1" applyFill="1" applyBorder="1" applyAlignment="1">
      <alignment horizontal="right"/>
    </xf>
    <xf numFmtId="14" fontId="87" fillId="26" borderId="30" xfId="0" applyNumberFormat="1" applyFont="1" applyFill="1" applyBorder="1"/>
    <xf numFmtId="0" fontId="87" fillId="26" borderId="1" xfId="0" applyFont="1" applyFill="1" applyBorder="1"/>
    <xf numFmtId="4" fontId="78" fillId="26" borderId="1" xfId="0" applyNumberFormat="1" applyFont="1" applyFill="1" applyBorder="1" applyAlignment="1">
      <alignment horizontal="right"/>
    </xf>
    <xf numFmtId="0" fontId="78" fillId="26" borderId="1" xfId="0" applyFont="1" applyFill="1" applyBorder="1" applyAlignment="1">
      <alignment horizontal="right"/>
    </xf>
    <xf numFmtId="14" fontId="87" fillId="26" borderId="1" xfId="0" applyNumberFormat="1" applyFont="1" applyFill="1" applyBorder="1"/>
    <xf numFmtId="0" fontId="0" fillId="26" borderId="1" xfId="0" applyFill="1" applyBorder="1"/>
    <xf numFmtId="14" fontId="0" fillId="26" borderId="1" xfId="0" applyNumberFormat="1" applyFill="1" applyBorder="1"/>
    <xf numFmtId="168" fontId="0" fillId="0" borderId="0" xfId="4" applyNumberFormat="1" applyFont="1"/>
    <xf numFmtId="168" fontId="0" fillId="0" borderId="0" xfId="4" applyNumberFormat="1" applyFont="1" applyFill="1"/>
    <xf numFmtId="168" fontId="46" fillId="0" borderId="52" xfId="4" applyNumberFormat="1" applyFont="1" applyFill="1" applyBorder="1" applyAlignment="1">
      <alignment horizontal="center" wrapText="1"/>
    </xf>
    <xf numFmtId="168" fontId="78" fillId="26" borderId="30" xfId="4" applyNumberFormat="1" applyFont="1" applyFill="1" applyBorder="1" applyAlignment="1">
      <alignment horizontal="right"/>
    </xf>
    <xf numFmtId="168" fontId="78" fillId="26" borderId="1" xfId="4" applyNumberFormat="1" applyFont="1" applyFill="1" applyBorder="1" applyAlignment="1">
      <alignment horizontal="right"/>
    </xf>
    <xf numFmtId="168" fontId="0" fillId="26" borderId="1" xfId="4" applyNumberFormat="1" applyFont="1" applyFill="1" applyBorder="1"/>
    <xf numFmtId="168" fontId="78" fillId="57" borderId="1" xfId="4" applyNumberFormat="1" applyFont="1" applyFill="1" applyBorder="1" applyAlignment="1">
      <alignment horizontal="right"/>
    </xf>
    <xf numFmtId="168" fontId="78" fillId="0" borderId="15" xfId="4" applyNumberFormat="1" applyFont="1" applyBorder="1" applyAlignment="1">
      <alignment horizontal="right"/>
    </xf>
    <xf numFmtId="0" fontId="87" fillId="0" borderId="29" xfId="0" applyFont="1" applyBorder="1"/>
    <xf numFmtId="4" fontId="78" fillId="0" borderId="31" xfId="0" applyNumberFormat="1" applyFont="1" applyBorder="1" applyAlignment="1">
      <alignment horizontal="right"/>
    </xf>
    <xf numFmtId="0" fontId="87" fillId="0" borderId="11" xfId="0" applyFont="1" applyBorder="1"/>
    <xf numFmtId="4" fontId="78" fillId="0" borderId="12" xfId="0" applyNumberFormat="1" applyFont="1" applyBorder="1" applyAlignment="1">
      <alignment horizontal="right"/>
    </xf>
    <xf numFmtId="0" fontId="87" fillId="0" borderId="11" xfId="0" applyFont="1" applyFill="1" applyBorder="1"/>
    <xf numFmtId="0" fontId="87" fillId="57" borderId="11" xfId="0" applyFont="1" applyFill="1" applyBorder="1"/>
    <xf numFmtId="4" fontId="78" fillId="57" borderId="12" xfId="0" applyNumberFormat="1" applyFont="1" applyFill="1" applyBorder="1" applyAlignment="1">
      <alignment horizontal="right"/>
    </xf>
    <xf numFmtId="0" fontId="16" fillId="4" borderId="0" xfId="0" applyFont="1" applyFill="1" applyAlignment="1">
      <alignment wrapText="1"/>
    </xf>
    <xf numFmtId="167" fontId="89" fillId="4" borderId="0" xfId="0" applyNumberFormat="1" applyFont="1" applyFill="1" applyAlignment="1">
      <alignment wrapText="1"/>
    </xf>
    <xf numFmtId="0" fontId="89" fillId="4" borderId="0" xfId="0" applyFont="1" applyFill="1" applyAlignment="1">
      <alignment wrapText="1"/>
    </xf>
    <xf numFmtId="4" fontId="89" fillId="4" borderId="0" xfId="0" applyNumberFormat="1" applyFont="1" applyFill="1" applyAlignment="1">
      <alignment wrapText="1"/>
    </xf>
    <xf numFmtId="0" fontId="97" fillId="4" borderId="0" xfId="0" applyFont="1" applyFill="1" applyAlignment="1">
      <alignment horizontal="center" vertical="center" wrapText="1"/>
    </xf>
    <xf numFmtId="0" fontId="70" fillId="0" borderId="0" xfId="1" applyBorder="1" applyAlignment="1" applyProtection="1">
      <alignment wrapText="1"/>
    </xf>
    <xf numFmtId="0" fontId="70" fillId="0" borderId="0" xfId="1" quotePrefix="1" applyFill="1" applyBorder="1" applyAlignment="1" applyProtection="1"/>
    <xf numFmtId="0" fontId="98" fillId="0" borderId="0" xfId="0" applyFont="1" applyFill="1" applyBorder="1" applyAlignment="1">
      <alignment horizontal="left" vertical="center" wrapText="1"/>
    </xf>
    <xf numFmtId="16" fontId="40" fillId="0" borderId="0" xfId="0" applyNumberFormat="1" applyFont="1" applyFill="1" applyAlignment="1">
      <alignment vertical="center"/>
    </xf>
    <xf numFmtId="0" fontId="46" fillId="0" borderId="51" xfId="0" applyFont="1" applyFill="1" applyBorder="1" applyAlignment="1">
      <alignment horizontal="center" wrapText="1"/>
    </xf>
    <xf numFmtId="0" fontId="0" fillId="61" borderId="0" xfId="0" applyFill="1"/>
    <xf numFmtId="168" fontId="0" fillId="61" borderId="0" xfId="4" applyNumberFormat="1" applyFont="1" applyFill="1"/>
    <xf numFmtId="0" fontId="102" fillId="0" borderId="0" xfId="0" applyFont="1" applyFill="1" applyBorder="1" applyAlignment="1">
      <alignment horizontal="center"/>
    </xf>
    <xf numFmtId="0" fontId="101" fillId="0" borderId="0" xfId="0" applyFont="1" applyAlignment="1"/>
    <xf numFmtId="0" fontId="102" fillId="0" borderId="0" xfId="0" applyFont="1" applyFill="1" applyBorder="1"/>
    <xf numFmtId="0" fontId="103" fillId="0" borderId="0" xfId="0" applyFont="1" applyFill="1" applyBorder="1" applyAlignment="1">
      <alignment horizontal="center"/>
    </xf>
    <xf numFmtId="0" fontId="104" fillId="0" borderId="0" xfId="0" applyFont="1"/>
    <xf numFmtId="0" fontId="102" fillId="0" borderId="0" xfId="0" applyFont="1" applyFill="1"/>
    <xf numFmtId="0" fontId="103" fillId="0" borderId="0" xfId="0" applyFont="1" applyFill="1" applyAlignment="1">
      <alignment horizontal="center"/>
    </xf>
    <xf numFmtId="0" fontId="106" fillId="0" borderId="0" xfId="0" applyFont="1" applyFill="1"/>
    <xf numFmtId="0" fontId="107" fillId="0" borderId="0" xfId="0" applyFont="1"/>
    <xf numFmtId="0" fontId="104" fillId="0" borderId="0" xfId="0" applyFont="1" applyAlignment="1">
      <alignment horizontal="left" wrapText="1"/>
    </xf>
    <xf numFmtId="0" fontId="107" fillId="0" borderId="0" xfId="0" applyFont="1" applyAlignment="1">
      <alignment wrapText="1"/>
    </xf>
    <xf numFmtId="0" fontId="46" fillId="0" borderId="15" xfId="0" applyFont="1" applyFill="1" applyBorder="1" applyAlignment="1">
      <alignment horizontal="center"/>
    </xf>
    <xf numFmtId="2" fontId="109" fillId="62" borderId="0" xfId="0" applyNumberFormat="1" applyFont="1" applyFill="1" applyBorder="1" applyAlignment="1">
      <alignment horizontal="right" vertical="center"/>
    </xf>
    <xf numFmtId="4" fontId="25" fillId="0" borderId="0" xfId="0" applyNumberFormat="1" applyFont="1" applyFill="1" applyAlignment="1">
      <alignment vertical="center"/>
    </xf>
    <xf numFmtId="2" fontId="109" fillId="33" borderId="0" xfId="0" applyNumberFormat="1" applyFont="1" applyFill="1" applyBorder="1" applyAlignment="1">
      <alignment horizontal="right" vertical="center"/>
    </xf>
    <xf numFmtId="0" fontId="71" fillId="0" borderId="50" xfId="0" applyFont="1" applyFill="1" applyBorder="1"/>
    <xf numFmtId="0" fontId="71" fillId="0" borderId="19" xfId="0" applyFont="1" applyBorder="1"/>
    <xf numFmtId="0" fontId="46" fillId="0" borderId="43" xfId="0" applyFont="1" applyBorder="1"/>
    <xf numFmtId="16" fontId="46" fillId="0" borderId="50" xfId="0" applyNumberFormat="1" applyFont="1" applyFill="1" applyBorder="1" applyAlignment="1">
      <alignment horizontal="left" vertical="center"/>
    </xf>
    <xf numFmtId="4" fontId="0" fillId="0" borderId="3" xfId="0" applyNumberFormat="1" applyFill="1" applyBorder="1"/>
    <xf numFmtId="4" fontId="0" fillId="0" borderId="4" xfId="0" applyNumberFormat="1" applyFill="1" applyBorder="1"/>
    <xf numFmtId="4" fontId="0" fillId="0" borderId="2" xfId="0" applyNumberFormat="1" applyFill="1" applyBorder="1"/>
    <xf numFmtId="4" fontId="0" fillId="0" borderId="2" xfId="0" applyNumberFormat="1" applyBorder="1"/>
    <xf numFmtId="4" fontId="0" fillId="0" borderId="3" xfId="0" applyNumberFormat="1" applyBorder="1"/>
    <xf numFmtId="0" fontId="49" fillId="4" borderId="29" xfId="0" applyFont="1" applyFill="1" applyBorder="1" applyAlignment="1">
      <alignment horizontal="center" vertical="center"/>
    </xf>
    <xf numFmtId="0" fontId="49" fillId="4" borderId="8" xfId="0" applyFont="1" applyFill="1" applyBorder="1" applyAlignment="1">
      <alignment horizontal="center" vertical="center"/>
    </xf>
    <xf numFmtId="0" fontId="49" fillId="4" borderId="30" xfId="0" applyFont="1" applyFill="1" applyBorder="1" applyAlignment="1">
      <alignment horizontal="center" vertical="center"/>
    </xf>
    <xf numFmtId="10" fontId="49" fillId="4" borderId="30" xfId="0" applyNumberFormat="1" applyFont="1" applyFill="1" applyBorder="1" applyAlignment="1">
      <alignment horizontal="center" vertical="center"/>
    </xf>
    <xf numFmtId="9" fontId="49" fillId="4" borderId="30" xfId="0" applyNumberFormat="1" applyFont="1" applyFill="1" applyBorder="1" applyAlignment="1">
      <alignment horizontal="center" vertical="center" wrapText="1"/>
    </xf>
    <xf numFmtId="0" fontId="49" fillId="4" borderId="30" xfId="0" applyFont="1" applyFill="1" applyBorder="1" applyAlignment="1">
      <alignment horizontal="center" vertical="center" wrapText="1"/>
    </xf>
    <xf numFmtId="0" fontId="49" fillId="4" borderId="31" xfId="0" applyFont="1" applyFill="1" applyBorder="1" applyAlignment="1">
      <alignment horizontal="center" vertical="center"/>
    </xf>
    <xf numFmtId="0" fontId="49" fillId="4" borderId="10" xfId="0" applyFont="1" applyFill="1" applyBorder="1" applyAlignment="1">
      <alignment horizontal="center" vertical="center"/>
    </xf>
    <xf numFmtId="4" fontId="88" fillId="0" borderId="35" xfId="0" applyNumberFormat="1" applyFont="1" applyBorder="1"/>
    <xf numFmtId="4" fontId="88" fillId="0" borderId="35" xfId="0" applyNumberFormat="1" applyFont="1" applyFill="1" applyBorder="1"/>
    <xf numFmtId="0" fontId="0" fillId="0" borderId="0" xfId="0"/>
    <xf numFmtId="0" fontId="71" fillId="0" borderId="36" xfId="0" applyFont="1" applyFill="1" applyBorder="1"/>
    <xf numFmtId="0" fontId="71" fillId="0" borderId="19" xfId="0" applyFont="1" applyFill="1" applyBorder="1"/>
    <xf numFmtId="0" fontId="2" fillId="4" borderId="1" xfId="0" applyFont="1" applyFill="1" applyBorder="1" applyAlignment="1">
      <alignment horizontal="center" vertical="center" wrapText="1"/>
    </xf>
    <xf numFmtId="0" fontId="99" fillId="0" borderId="1" xfId="0" applyFont="1" applyBorder="1"/>
    <xf numFmtId="0" fontId="99" fillId="0" borderId="1" xfId="0" applyFont="1" applyFill="1" applyBorder="1"/>
    <xf numFmtId="0" fontId="49" fillId="4" borderId="0" xfId="0" applyFont="1" applyFill="1" applyBorder="1" applyAlignment="1">
      <alignment horizontal="center" vertical="center"/>
    </xf>
    <xf numFmtId="0" fontId="45" fillId="0" borderId="0" xfId="0" applyFont="1" applyFill="1" applyAlignment="1">
      <alignment horizontal="left"/>
    </xf>
    <xf numFmtId="0" fontId="84" fillId="0" borderId="0" xfId="0" applyFont="1" applyFill="1"/>
    <xf numFmtId="167" fontId="84" fillId="0" borderId="0" xfId="0" applyNumberFormat="1" applyFont="1" applyFill="1"/>
    <xf numFmtId="4" fontId="84" fillId="0" borderId="0" xfId="0" applyNumberFormat="1" applyFont="1" applyFill="1"/>
    <xf numFmtId="0" fontId="100" fillId="0" borderId="0" xfId="0" applyFont="1" applyFill="1"/>
    <xf numFmtId="0" fontId="84" fillId="0" borderId="0" xfId="0" applyFont="1" applyFill="1" applyAlignment="1">
      <alignment horizontal="center"/>
    </xf>
    <xf numFmtId="0" fontId="84" fillId="0" borderId="0" xfId="0" applyFont="1" applyFill="1" applyAlignment="1">
      <alignment horizontal="center" vertical="center"/>
    </xf>
    <xf numFmtId="0" fontId="40" fillId="0" borderId="0" xfId="0" applyFont="1" applyFill="1"/>
    <xf numFmtId="0" fontId="45" fillId="0" borderId="0" xfId="0" applyFont="1" applyFill="1" applyAlignment="1">
      <alignment horizontal="center"/>
    </xf>
    <xf numFmtId="17" fontId="45" fillId="0" borderId="0" xfId="0" applyNumberFormat="1" applyFont="1" applyFill="1" applyAlignment="1">
      <alignment horizontal="center"/>
    </xf>
    <xf numFmtId="167" fontId="45" fillId="0" borderId="0" xfId="0" applyNumberFormat="1" applyFont="1" applyFill="1" applyAlignment="1">
      <alignment horizontal="center"/>
    </xf>
    <xf numFmtId="4" fontId="45" fillId="0" borderId="0" xfId="0" applyNumberFormat="1" applyFont="1" applyFill="1" applyAlignment="1">
      <alignment horizontal="center"/>
    </xf>
    <xf numFmtId="4" fontId="45" fillId="0" borderId="0" xfId="0" applyNumberFormat="1" applyFont="1" applyFill="1" applyAlignment="1">
      <alignment horizontal="center" vertical="center"/>
    </xf>
    <xf numFmtId="0" fontId="45" fillId="0" borderId="0" xfId="0" applyFont="1" applyFill="1" applyAlignment="1">
      <alignment horizontal="center" vertical="center" wrapText="1"/>
    </xf>
    <xf numFmtId="16" fontId="71" fillId="0" borderId="19" xfId="0" applyNumberFormat="1" applyFont="1" applyBorder="1"/>
    <xf numFmtId="166" fontId="10" fillId="0" borderId="0" xfId="0" applyNumberFormat="1" applyFont="1" applyFill="1" applyAlignment="1">
      <alignment vertical="center"/>
    </xf>
    <xf numFmtId="16" fontId="71" fillId="0" borderId="50" xfId="0" applyNumberFormat="1" applyFont="1" applyFill="1" applyBorder="1"/>
    <xf numFmtId="0" fontId="0" fillId="54" borderId="0" xfId="0" applyFill="1" applyAlignment="1">
      <alignment horizontal="center"/>
    </xf>
    <xf numFmtId="15" fontId="0" fillId="0" borderId="0" xfId="0" applyNumberFormat="1"/>
    <xf numFmtId="0" fontId="10" fillId="0" borderId="0" xfId="0" applyFont="1" applyFill="1" applyAlignment="1">
      <alignment horizontal="left" vertical="center"/>
    </xf>
    <xf numFmtId="0" fontId="84" fillId="0" borderId="0" xfId="0" applyFont="1" applyFill="1" applyAlignment="1">
      <alignment horizontal="left"/>
    </xf>
    <xf numFmtId="0" fontId="84" fillId="0" borderId="0" xfId="0" applyFont="1" applyFill="1" applyAlignment="1">
      <alignment horizontal="left" vertical="center"/>
    </xf>
    <xf numFmtId="166" fontId="45" fillId="0" borderId="0" xfId="0" applyNumberFormat="1" applyFont="1" applyFill="1" applyAlignment="1">
      <alignment vertical="center"/>
    </xf>
    <xf numFmtId="0" fontId="84" fillId="0" borderId="7" xfId="0" applyFont="1" applyFill="1" applyBorder="1"/>
    <xf numFmtId="0" fontId="84" fillId="0" borderId="7" xfId="0" applyFont="1" applyFill="1" applyBorder="1" applyAlignment="1">
      <alignment horizontal="left"/>
    </xf>
    <xf numFmtId="0" fontId="46" fillId="0" borderId="0" xfId="0" applyFont="1" applyBorder="1" applyAlignment="1"/>
    <xf numFmtId="0" fontId="46" fillId="0" borderId="10" xfId="0" applyFont="1" applyBorder="1" applyAlignment="1"/>
    <xf numFmtId="16" fontId="0" fillId="0" borderId="19" xfId="0" applyNumberFormat="1" applyFont="1" applyBorder="1"/>
    <xf numFmtId="166" fontId="0" fillId="0" borderId="0" xfId="0" applyNumberFormat="1" applyAlignment="1"/>
    <xf numFmtId="166" fontId="0" fillId="0" borderId="0" xfId="0" applyNumberFormat="1" applyAlignment="1">
      <alignment horizontal="left"/>
    </xf>
    <xf numFmtId="16" fontId="0" fillId="0" borderId="30" xfId="0" applyNumberFormat="1" applyFont="1" applyBorder="1" applyAlignment="1"/>
    <xf numFmtId="16" fontId="0" fillId="0" borderId="1" xfId="0" applyNumberFormat="1" applyFont="1" applyBorder="1" applyAlignment="1"/>
    <xf numFmtId="0" fontId="88" fillId="0" borderId="0" xfId="0" applyFont="1" applyAlignment="1">
      <alignment horizontal="left"/>
    </xf>
    <xf numFmtId="16" fontId="88" fillId="0" borderId="0" xfId="0" applyNumberFormat="1" applyFont="1" applyAlignment="1">
      <alignment horizontal="left"/>
    </xf>
    <xf numFmtId="166" fontId="81" fillId="0" borderId="0" xfId="0" applyNumberFormat="1" applyFont="1" applyFill="1" applyAlignment="1"/>
    <xf numFmtId="0" fontId="71" fillId="0" borderId="22" xfId="0" applyFont="1" applyBorder="1"/>
    <xf numFmtId="0" fontId="71" fillId="0" borderId="23" xfId="0" applyFont="1" applyBorder="1"/>
    <xf numFmtId="0" fontId="71" fillId="0" borderId="24" xfId="0" applyFont="1" applyBorder="1"/>
    <xf numFmtId="4" fontId="71" fillId="0" borderId="35" xfId="0" applyNumberFormat="1" applyFont="1" applyBorder="1"/>
    <xf numFmtId="4" fontId="71" fillId="0" borderId="3" xfId="0" applyNumberFormat="1" applyFont="1" applyFill="1" applyBorder="1"/>
    <xf numFmtId="4" fontId="71" fillId="0" borderId="35" xfId="0" applyNumberFormat="1" applyFont="1" applyFill="1" applyBorder="1"/>
    <xf numFmtId="4" fontId="95" fillId="0" borderId="35" xfId="0" applyNumberFormat="1" applyFont="1" applyFill="1" applyBorder="1"/>
    <xf numFmtId="4" fontId="71" fillId="0" borderId="16" xfId="0" applyNumberFormat="1" applyFont="1" applyBorder="1"/>
    <xf numFmtId="0" fontId="93" fillId="0" borderId="0" xfId="0" applyFont="1" applyAlignment="1">
      <alignment vertical="center"/>
    </xf>
    <xf numFmtId="4" fontId="88" fillId="0" borderId="1" xfId="0" applyNumberFormat="1" applyFont="1" applyFill="1" applyBorder="1"/>
    <xf numFmtId="0" fontId="126" fillId="0" borderId="0" xfId="0" applyFont="1" applyBorder="1" applyAlignment="1">
      <alignment horizontal="center" vertical="distributed"/>
    </xf>
    <xf numFmtId="0" fontId="45" fillId="0" borderId="1"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2" xfId="0" applyFont="1" applyFill="1" applyBorder="1" applyAlignment="1">
      <alignment horizontal="center" vertical="center"/>
    </xf>
    <xf numFmtId="0" fontId="40" fillId="0" borderId="0" xfId="0" applyFont="1" applyFill="1" applyAlignment="1">
      <alignment horizontal="left"/>
    </xf>
    <xf numFmtId="0" fontId="0" fillId="0" borderId="22" xfId="0" applyFill="1" applyBorder="1"/>
    <xf numFmtId="0" fontId="0" fillId="0" borderId="23" xfId="0" applyFill="1" applyBorder="1"/>
    <xf numFmtId="0" fontId="0" fillId="0" borderId="24" xfId="0" applyFill="1" applyBorder="1"/>
    <xf numFmtId="0" fontId="46" fillId="0" borderId="43" xfId="0" applyFont="1" applyFill="1" applyBorder="1"/>
    <xf numFmtId="4" fontId="0" fillId="0" borderId="16" xfId="0" applyNumberFormat="1" applyFill="1" applyBorder="1"/>
    <xf numFmtId="0" fontId="71" fillId="0" borderId="1" xfId="0" applyFont="1" applyFill="1" applyBorder="1"/>
    <xf numFmtId="4" fontId="81" fillId="0" borderId="35" xfId="0" applyNumberFormat="1" applyFont="1" applyBorder="1"/>
    <xf numFmtId="4" fontId="0" fillId="0" borderId="1" xfId="0" applyNumberFormat="1" applyFont="1" applyFill="1" applyBorder="1"/>
    <xf numFmtId="16" fontId="0" fillId="0" borderId="19" xfId="0" applyNumberFormat="1" applyFont="1" applyBorder="1" applyAlignment="1">
      <alignment horizontal="left"/>
    </xf>
    <xf numFmtId="16" fontId="50" fillId="0" borderId="50" xfId="0" applyNumberFormat="1" applyFont="1" applyFill="1" applyBorder="1" applyAlignment="1">
      <alignment horizontal="left" vertical="center"/>
    </xf>
    <xf numFmtId="164" fontId="0" fillId="0" borderId="0" xfId="0" applyNumberFormat="1"/>
    <xf numFmtId="16" fontId="0" fillId="0" borderId="0" xfId="0" applyNumberFormat="1"/>
    <xf numFmtId="164" fontId="0" fillId="0" borderId="0" xfId="0" applyNumberFormat="1" applyFill="1"/>
    <xf numFmtId="16" fontId="0" fillId="0" borderId="1" xfId="0" applyNumberFormat="1" applyBorder="1"/>
    <xf numFmtId="0" fontId="71" fillId="0" borderId="0" xfId="0" applyFont="1" applyFill="1" applyBorder="1"/>
    <xf numFmtId="16" fontId="0" fillId="0" borderId="0" xfId="0" applyNumberFormat="1" applyBorder="1"/>
    <xf numFmtId="4" fontId="0" fillId="0" borderId="2" xfId="0" applyNumberFormat="1" applyFont="1" applyFill="1" applyBorder="1"/>
    <xf numFmtId="4" fontId="0" fillId="0" borderId="12" xfId="0" applyNumberFormat="1" applyFont="1" applyFill="1" applyBorder="1"/>
    <xf numFmtId="4" fontId="0" fillId="0" borderId="35" xfId="0" applyNumberFormat="1" applyFont="1" applyFill="1" applyBorder="1"/>
    <xf numFmtId="4" fontId="0" fillId="0" borderId="3" xfId="0" applyNumberFormat="1" applyFont="1" applyFill="1" applyBorder="1"/>
    <xf numFmtId="4" fontId="0" fillId="0" borderId="37" xfId="0" applyNumberFormat="1" applyFont="1" applyFill="1" applyBorder="1"/>
    <xf numFmtId="16" fontId="0" fillId="0" borderId="19" xfId="0" applyNumberFormat="1" applyFont="1" applyFill="1" applyBorder="1"/>
    <xf numFmtId="4" fontId="0" fillId="0" borderId="35" xfId="0" applyNumberFormat="1" applyFont="1" applyBorder="1"/>
    <xf numFmtId="0" fontId="126" fillId="0" borderId="9" xfId="0" applyFont="1" applyBorder="1" applyAlignment="1">
      <alignment vertical="distributed"/>
    </xf>
    <xf numFmtId="0" fontId="127" fillId="0" borderId="9" xfId="0" applyFont="1" applyBorder="1" applyAlignment="1">
      <alignment vertical="distributed"/>
    </xf>
    <xf numFmtId="0" fontId="40" fillId="0" borderId="0" xfId="0" applyFont="1" applyFill="1" applyAlignment="1">
      <alignment horizontal="center" wrapText="1"/>
    </xf>
    <xf numFmtId="167" fontId="84" fillId="0" borderId="0" xfId="0" applyNumberFormat="1" applyFont="1" applyFill="1" applyAlignment="1">
      <alignment horizontal="center"/>
    </xf>
    <xf numFmtId="4" fontId="84" fillId="0" borderId="0" xfId="0" applyNumberFormat="1" applyFont="1" applyFill="1" applyAlignment="1">
      <alignment horizontal="center"/>
    </xf>
    <xf numFmtId="4" fontId="85" fillId="0" borderId="0" xfId="0" applyNumberFormat="1" applyFont="1" applyFill="1"/>
    <xf numFmtId="0" fontId="10" fillId="0" borderId="0" xfId="0" applyFont="1" applyFill="1" applyAlignment="1">
      <alignment horizontal="center"/>
    </xf>
    <xf numFmtId="0" fontId="118" fillId="0" borderId="0" xfId="0" applyFont="1" applyFill="1"/>
    <xf numFmtId="4" fontId="118" fillId="0" borderId="0" xfId="0" applyNumberFormat="1" applyFont="1" applyFill="1"/>
    <xf numFmtId="0" fontId="118" fillId="0" borderId="0" xfId="0" applyFont="1" applyFill="1" applyAlignment="1">
      <alignment wrapText="1"/>
    </xf>
    <xf numFmtId="4" fontId="85" fillId="0" borderId="0" xfId="0" applyNumberFormat="1" applyFont="1" applyFill="1" applyAlignment="1">
      <alignment vertical="center"/>
    </xf>
    <xf numFmtId="0" fontId="83" fillId="0" borderId="0" xfId="0" applyFont="1" applyFill="1" applyAlignment="1">
      <alignment horizontal="left" wrapText="1"/>
    </xf>
    <xf numFmtId="0" fontId="40" fillId="0" borderId="0" xfId="0" applyFont="1" applyFill="1" applyAlignment="1">
      <alignment horizontal="left" vertical="center"/>
    </xf>
    <xf numFmtId="0" fontId="85" fillId="0" borderId="0" xfId="0" applyFont="1" applyFill="1" applyAlignment="1">
      <alignment horizontal="left"/>
    </xf>
    <xf numFmtId="0" fontId="83" fillId="0" borderId="0" xfId="0" applyFont="1" applyFill="1" applyAlignment="1">
      <alignment horizontal="left"/>
    </xf>
    <xf numFmtId="0" fontId="10" fillId="0" borderId="0" xfId="0" applyFont="1" applyAlignment="1">
      <alignment horizontal="left" vertical="center"/>
    </xf>
    <xf numFmtId="0" fontId="85" fillId="0" borderId="0" xfId="0" applyFont="1" applyFill="1" applyAlignment="1">
      <alignment horizontal="left" vertical="center"/>
    </xf>
    <xf numFmtId="0" fontId="38" fillId="0" borderId="0" xfId="0" applyFont="1" applyFill="1" applyAlignment="1">
      <alignment horizontal="left"/>
    </xf>
    <xf numFmtId="0" fontId="130" fillId="0" borderId="0" xfId="0" applyFont="1" applyFill="1" applyAlignment="1">
      <alignment wrapText="1"/>
    </xf>
    <xf numFmtId="0" fontId="125" fillId="0" borderId="0" xfId="0" applyFont="1" applyFill="1" applyAlignment="1">
      <alignment wrapText="1"/>
    </xf>
    <xf numFmtId="0" fontId="10" fillId="0" borderId="0" xfId="0" applyFont="1" applyFill="1" applyAlignment="1">
      <alignment horizontal="center" wrapText="1"/>
    </xf>
    <xf numFmtId="0" fontId="86" fillId="0" borderId="0" xfId="0" applyFont="1" applyFill="1"/>
    <xf numFmtId="0" fontId="131" fillId="0" borderId="0" xfId="0" applyFont="1" applyFill="1"/>
    <xf numFmtId="4" fontId="40" fillId="33" borderId="0" xfId="0" applyNumberFormat="1" applyFont="1" applyFill="1" applyAlignment="1">
      <alignment vertical="center"/>
    </xf>
    <xf numFmtId="0" fontId="132" fillId="0" borderId="0" xfId="0" applyFont="1" applyFill="1" applyAlignment="1">
      <alignment horizontal="left" vertical="center"/>
    </xf>
    <xf numFmtId="167" fontId="85" fillId="0" borderId="0" xfId="0" applyNumberFormat="1" applyFont="1" applyFill="1" applyAlignment="1">
      <alignment horizontal="left" vertical="center"/>
    </xf>
    <xf numFmtId="0" fontId="133" fillId="0" borderId="0" xfId="0" applyFont="1" applyFill="1" applyAlignment="1">
      <alignment horizontal="left" vertical="center"/>
    </xf>
    <xf numFmtId="0" fontId="134" fillId="64" borderId="51" xfId="0" applyFont="1" applyFill="1" applyBorder="1" applyAlignment="1">
      <alignment vertical="center"/>
    </xf>
    <xf numFmtId="0" fontId="134" fillId="49" borderId="52" xfId="0" applyFont="1" applyFill="1" applyBorder="1" applyAlignment="1">
      <alignment vertical="center"/>
    </xf>
    <xf numFmtId="0" fontId="136" fillId="65" borderId="52" xfId="0" applyFont="1" applyFill="1" applyBorder="1" applyAlignment="1">
      <alignment horizontal="center" vertical="center"/>
    </xf>
    <xf numFmtId="0" fontId="136" fillId="66" borderId="52" xfId="0" applyFont="1" applyFill="1" applyBorder="1" applyAlignment="1">
      <alignment horizontal="center" vertical="center"/>
    </xf>
    <xf numFmtId="0" fontId="136" fillId="36" borderId="52" xfId="0" applyFont="1" applyFill="1" applyBorder="1" applyAlignment="1">
      <alignment horizontal="center" vertical="center"/>
    </xf>
    <xf numFmtId="0" fontId="136" fillId="67" borderId="52" xfId="0" applyFont="1" applyFill="1" applyBorder="1" applyAlignment="1">
      <alignment horizontal="center" vertical="center"/>
    </xf>
    <xf numFmtId="0" fontId="136" fillId="68" borderId="52" xfId="0" applyFont="1" applyFill="1" applyBorder="1" applyAlignment="1">
      <alignment horizontal="center" vertical="center"/>
    </xf>
    <xf numFmtId="0" fontId="136" fillId="69" borderId="52" xfId="0" applyFont="1" applyFill="1" applyBorder="1" applyAlignment="1">
      <alignment horizontal="center" vertical="center"/>
    </xf>
    <xf numFmtId="0" fontId="136" fillId="70" borderId="52" xfId="0" applyFont="1" applyFill="1" applyBorder="1" applyAlignment="1">
      <alignment horizontal="center" vertical="center"/>
    </xf>
    <xf numFmtId="0" fontId="136" fillId="71" borderId="52" xfId="0" applyFont="1" applyFill="1" applyBorder="1" applyAlignment="1">
      <alignment horizontal="center" vertical="center"/>
    </xf>
    <xf numFmtId="0" fontId="136" fillId="33" borderId="52" xfId="0" applyFont="1" applyFill="1" applyBorder="1" applyAlignment="1">
      <alignment horizontal="center" vertical="center"/>
    </xf>
    <xf numFmtId="0" fontId="136" fillId="72" borderId="52" xfId="0" applyFont="1" applyFill="1" applyBorder="1" applyAlignment="1">
      <alignment horizontal="center" vertical="center"/>
    </xf>
    <xf numFmtId="0" fontId="136" fillId="73" borderId="52" xfId="0" applyFont="1" applyFill="1" applyBorder="1" applyAlignment="1">
      <alignment horizontal="center" vertical="center"/>
    </xf>
    <xf numFmtId="0" fontId="136" fillId="74" borderId="52" xfId="0" applyFont="1" applyFill="1" applyBorder="1" applyAlignment="1">
      <alignment horizontal="center" vertical="center"/>
    </xf>
    <xf numFmtId="0" fontId="138" fillId="64" borderId="49" xfId="0" applyFont="1" applyFill="1" applyBorder="1" applyAlignment="1">
      <alignment horizontal="center" vertical="center" wrapText="1"/>
    </xf>
    <xf numFmtId="0" fontId="139" fillId="64" borderId="49" xfId="0" applyFont="1" applyFill="1" applyBorder="1" applyAlignment="1">
      <alignment horizontal="center" vertical="center" wrapText="1"/>
    </xf>
    <xf numFmtId="0" fontId="140" fillId="64" borderId="49" xfId="0" applyFont="1" applyFill="1" applyBorder="1" applyAlignment="1">
      <alignment horizontal="center" vertical="center" wrapText="1"/>
    </xf>
    <xf numFmtId="0" fontId="0" fillId="64" borderId="49" xfId="0" applyFill="1" applyBorder="1" applyAlignment="1">
      <alignment horizontal="center" vertical="center" wrapText="1"/>
    </xf>
    <xf numFmtId="0" fontId="0" fillId="64" borderId="34" xfId="0" applyFill="1" applyBorder="1" applyAlignment="1">
      <alignment wrapText="1"/>
    </xf>
    <xf numFmtId="0" fontId="134" fillId="49" borderId="15" xfId="0" applyFont="1" applyFill="1" applyBorder="1" applyAlignment="1">
      <alignment vertical="center"/>
    </xf>
    <xf numFmtId="0" fontId="144" fillId="32" borderId="34" xfId="0" applyFont="1" applyFill="1" applyBorder="1" applyAlignment="1">
      <alignment vertical="center"/>
    </xf>
    <xf numFmtId="0" fontId="136" fillId="0" borderId="15" xfId="0" applyFont="1" applyBorder="1" applyAlignment="1">
      <alignment horizontal="center" vertical="center"/>
    </xf>
    <xf numFmtId="0" fontId="83" fillId="0" borderId="15" xfId="0" applyFont="1" applyBorder="1" applyAlignment="1">
      <alignment horizontal="center" vertical="center"/>
    </xf>
    <xf numFmtId="0" fontId="134" fillId="0" borderId="15" xfId="0" applyFont="1" applyBorder="1" applyAlignment="1">
      <alignment horizontal="center" vertical="center"/>
    </xf>
    <xf numFmtId="0" fontId="129" fillId="0" borderId="15" xfId="0" applyFont="1" applyBorder="1" applyAlignment="1">
      <alignment horizontal="center" vertical="center"/>
    </xf>
    <xf numFmtId="0" fontId="140" fillId="49" borderId="15" xfId="0" applyFont="1" applyFill="1" applyBorder="1" applyAlignment="1">
      <alignment horizontal="center" vertical="center"/>
    </xf>
    <xf numFmtId="0" fontId="134" fillId="0" borderId="15" xfId="0" applyFont="1" applyBorder="1" applyAlignment="1">
      <alignment vertical="center"/>
    </xf>
    <xf numFmtId="0" fontId="84" fillId="0" borderId="1" xfId="0" applyFont="1" applyFill="1" applyBorder="1" applyAlignment="1">
      <alignment vertical="center"/>
    </xf>
    <xf numFmtId="4" fontId="40" fillId="0" borderId="0" xfId="2" applyNumberFormat="1" applyFont="1" applyFill="1" applyAlignment="1">
      <alignment horizontal="righ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166" fontId="40" fillId="0" borderId="0" xfId="0" applyNumberFormat="1" applyFont="1" applyFill="1" applyAlignment="1">
      <alignment horizontal="right" vertical="center"/>
    </xf>
    <xf numFmtId="166" fontId="40" fillId="0" borderId="0" xfId="0" applyNumberFormat="1" applyFont="1" applyFill="1" applyAlignment="1">
      <alignment horizontal="left" vertical="center"/>
    </xf>
    <xf numFmtId="166" fontId="40" fillId="0" borderId="0" xfId="0" applyNumberFormat="1" applyFont="1" applyFill="1" applyAlignment="1">
      <alignment vertical="center"/>
    </xf>
    <xf numFmtId="166" fontId="145" fillId="0" borderId="0" xfId="0" applyNumberFormat="1" applyFont="1" applyFill="1" applyBorder="1" applyAlignment="1">
      <alignment horizontal="right" vertical="center"/>
    </xf>
    <xf numFmtId="166" fontId="40" fillId="0" borderId="0" xfId="0" applyNumberFormat="1" applyFont="1" applyFill="1" applyBorder="1" applyAlignment="1">
      <alignment vertical="center"/>
    </xf>
    <xf numFmtId="166" fontId="40" fillId="0" borderId="0" xfId="0" applyNumberFormat="1" applyFont="1" applyFill="1" applyBorder="1" applyAlignment="1">
      <alignment horizontal="left" vertical="center"/>
    </xf>
    <xf numFmtId="166" fontId="40" fillId="0" borderId="0" xfId="0" applyNumberFormat="1" applyFont="1" applyFill="1" applyAlignment="1">
      <alignment horizontal="right" vertical="center" wrapText="1"/>
    </xf>
    <xf numFmtId="166" fontId="40" fillId="0" borderId="0" xfId="0" applyNumberFormat="1" applyFont="1" applyFill="1" applyAlignment="1">
      <alignment horizontal="left" vertical="center" wrapText="1"/>
    </xf>
    <xf numFmtId="166" fontId="81" fillId="0" borderId="0" xfId="0" applyNumberFormat="1" applyFont="1" applyFill="1"/>
    <xf numFmtId="166" fontId="40" fillId="33" borderId="0" xfId="0" applyNumberFormat="1" applyFont="1" applyFill="1" applyAlignment="1">
      <alignment vertical="center"/>
    </xf>
    <xf numFmtId="166" fontId="81" fillId="0" borderId="0" xfId="0" applyNumberFormat="1" applyFont="1" applyFill="1" applyAlignment="1">
      <alignment horizontal="left"/>
    </xf>
    <xf numFmtId="0" fontId="84" fillId="33" borderId="1" xfId="0" applyFont="1" applyFill="1" applyBorder="1" applyAlignment="1">
      <alignment vertical="center"/>
    </xf>
    <xf numFmtId="166" fontId="84" fillId="0" borderId="0" xfId="0" applyNumberFormat="1" applyFont="1" applyFill="1" applyAlignment="1">
      <alignment horizontal="left" vertical="center"/>
    </xf>
    <xf numFmtId="166" fontId="40" fillId="33" borderId="0" xfId="0" applyNumberFormat="1" applyFont="1" applyFill="1" applyAlignment="1">
      <alignment horizontal="right" vertical="center" wrapText="1"/>
    </xf>
    <xf numFmtId="166" fontId="84" fillId="0" borderId="0" xfId="0" applyNumberFormat="1" applyFont="1" applyFill="1" applyBorder="1" applyAlignment="1">
      <alignment vertical="center"/>
    </xf>
    <xf numFmtId="166" fontId="84" fillId="0" borderId="0" xfId="0" applyNumberFormat="1" applyFont="1" applyFill="1" applyBorder="1" applyAlignment="1">
      <alignment horizontal="left" vertical="center"/>
    </xf>
    <xf numFmtId="0" fontId="84" fillId="0" borderId="30" xfId="0" applyFont="1" applyFill="1" applyBorder="1" applyAlignment="1">
      <alignment vertical="center"/>
    </xf>
    <xf numFmtId="166" fontId="40" fillId="75" borderId="0" xfId="0" applyNumberFormat="1" applyFont="1" applyFill="1" applyAlignment="1">
      <alignment vertical="center"/>
    </xf>
    <xf numFmtId="166" fontId="40" fillId="75" borderId="0" xfId="0" applyNumberFormat="1" applyFont="1" applyFill="1" applyAlignment="1">
      <alignment horizontal="left" vertical="center"/>
    </xf>
    <xf numFmtId="0" fontId="84" fillId="0" borderId="0" xfId="0" applyFont="1" applyFill="1" applyAlignment="1">
      <alignment vertical="center"/>
    </xf>
    <xf numFmtId="168" fontId="45" fillId="0" borderId="0" xfId="4" applyNumberFormat="1" applyFont="1" applyFill="1" applyAlignment="1">
      <alignment horizontal="center" vertical="center" wrapText="1"/>
    </xf>
    <xf numFmtId="0" fontId="83" fillId="0" borderId="0" xfId="0" applyFont="1"/>
    <xf numFmtId="168" fontId="83" fillId="0" borderId="0" xfId="4" applyNumberFormat="1" applyFont="1" applyFill="1"/>
    <xf numFmtId="0" fontId="40" fillId="0" borderId="1" xfId="0" applyFont="1" applyFill="1" applyBorder="1"/>
    <xf numFmtId="0" fontId="83" fillId="0" borderId="0" xfId="0" applyFont="1" applyAlignment="1">
      <alignment horizontal="center" vertical="center"/>
    </xf>
    <xf numFmtId="0" fontId="83" fillId="0" borderId="1" xfId="0" applyFont="1" applyBorder="1"/>
    <xf numFmtId="168" fontId="83" fillId="53" borderId="0" xfId="4" applyNumberFormat="1" applyFont="1" applyFill="1"/>
    <xf numFmtId="168" fontId="83" fillId="45" borderId="0" xfId="4" applyNumberFormat="1" applyFont="1" applyFill="1"/>
    <xf numFmtId="168" fontId="83" fillId="38" borderId="0" xfId="4" applyNumberFormat="1" applyFont="1" applyFill="1"/>
    <xf numFmtId="168" fontId="83" fillId="48" borderId="0" xfId="4" applyNumberFormat="1" applyFont="1" applyFill="1"/>
    <xf numFmtId="168" fontId="83" fillId="0" borderId="0" xfId="4" applyNumberFormat="1" applyFont="1"/>
    <xf numFmtId="0" fontId="85" fillId="0" borderId="0" xfId="0" applyFont="1"/>
    <xf numFmtId="0" fontId="83" fillId="63" borderId="1" xfId="0" applyFont="1" applyFill="1" applyBorder="1"/>
    <xf numFmtId="0" fontId="83" fillId="0" borderId="1" xfId="0" applyFont="1" applyFill="1" applyBorder="1"/>
    <xf numFmtId="168" fontId="85" fillId="0" borderId="0" xfId="4" applyNumberFormat="1" applyFont="1" applyFill="1"/>
    <xf numFmtId="0" fontId="129" fillId="0" borderId="1" xfId="0" applyFont="1" applyBorder="1"/>
    <xf numFmtId="0" fontId="129" fillId="47" borderId="1" xfId="0" applyFont="1" applyFill="1" applyBorder="1"/>
    <xf numFmtId="0" fontId="129" fillId="63" borderId="1" xfId="0" applyFont="1" applyFill="1" applyBorder="1"/>
    <xf numFmtId="0" fontId="129" fillId="0" borderId="1" xfId="0" applyFont="1" applyFill="1" applyBorder="1"/>
    <xf numFmtId="0" fontId="129" fillId="76" borderId="1" xfId="0" applyFont="1" applyFill="1" applyBorder="1"/>
    <xf numFmtId="0" fontId="45" fillId="0" borderId="0" xfId="0" applyFont="1" applyFill="1" applyAlignment="1">
      <alignment horizontal="center" vertical="center"/>
    </xf>
    <xf numFmtId="0" fontId="84" fillId="0" borderId="1" xfId="0" applyFont="1" applyFill="1" applyBorder="1" applyAlignment="1">
      <alignment horizontal="left" vertical="center"/>
    </xf>
    <xf numFmtId="0" fontId="88" fillId="0" borderId="0" xfId="0" applyFont="1"/>
    <xf numFmtId="0" fontId="146" fillId="0" borderId="0" xfId="0" applyFont="1" applyFill="1" applyAlignment="1">
      <alignment vertical="center"/>
    </xf>
    <xf numFmtId="0" fontId="93" fillId="0" borderId="0" xfId="0" applyFont="1"/>
    <xf numFmtId="0" fontId="120" fillId="0" borderId="0" xfId="0" applyFont="1"/>
    <xf numFmtId="4" fontId="0" fillId="0" borderId="55" xfId="0" applyNumberFormat="1" applyBorder="1"/>
    <xf numFmtId="166" fontId="147" fillId="0" borderId="0" xfId="0" applyNumberFormat="1" applyFont="1" applyFill="1" applyAlignment="1">
      <alignment vertical="center"/>
    </xf>
    <xf numFmtId="16" fontId="71" fillId="0" borderId="19" xfId="0" applyNumberFormat="1" applyFont="1" applyBorder="1" applyAlignment="1">
      <alignment horizontal="left"/>
    </xf>
    <xf numFmtId="4" fontId="51" fillId="0" borderId="53" xfId="0" applyNumberFormat="1" applyFont="1" applyBorder="1"/>
    <xf numFmtId="4" fontId="51" fillId="0" borderId="56" xfId="0" applyNumberFormat="1" applyFont="1" applyBorder="1"/>
    <xf numFmtId="0" fontId="45" fillId="0" borderId="0" xfId="0" applyFont="1" applyAlignment="1">
      <alignment horizontal="center" vertical="center"/>
    </xf>
    <xf numFmtId="0" fontId="10" fillId="0" borderId="0" xfId="0" applyFont="1" applyFill="1" applyAlignment="1">
      <alignment horizontal="center" vertical="center"/>
    </xf>
    <xf numFmtId="0" fontId="45" fillId="0" borderId="0" xfId="0" applyFont="1" applyFill="1" applyAlignment="1">
      <alignment horizontal="center" vertical="center"/>
    </xf>
    <xf numFmtId="0" fontId="84" fillId="0" borderId="1" xfId="0" applyFont="1" applyFill="1" applyBorder="1" applyAlignment="1">
      <alignment horizontal="center" vertical="center"/>
    </xf>
    <xf numFmtId="0" fontId="148" fillId="0" borderId="0" xfId="0" applyFont="1" applyFill="1" applyAlignment="1">
      <alignment vertical="center"/>
    </xf>
    <xf numFmtId="170" fontId="50" fillId="0" borderId="50" xfId="0" applyNumberFormat="1" applyFont="1" applyFill="1" applyBorder="1" applyAlignment="1">
      <alignment horizontal="center" vertical="center"/>
    </xf>
    <xf numFmtId="170" fontId="0" fillId="0" borderId="50" xfId="0" applyNumberFormat="1" applyFont="1" applyBorder="1" applyAlignment="1">
      <alignment horizontal="center"/>
    </xf>
    <xf numFmtId="170" fontId="0" fillId="0" borderId="19" xfId="0" applyNumberFormat="1" applyFont="1" applyBorder="1" applyAlignment="1">
      <alignment horizontal="center"/>
    </xf>
    <xf numFmtId="170" fontId="71" fillId="0" borderId="19" xfId="0" applyNumberFormat="1" applyFont="1" applyBorder="1"/>
    <xf numFmtId="0" fontId="45" fillId="47" borderId="1" xfId="0" applyFont="1" applyFill="1" applyBorder="1" applyAlignment="1">
      <alignment horizontal="center" vertical="center"/>
    </xf>
    <xf numFmtId="0" fontId="84" fillId="52" borderId="50" xfId="0" applyFont="1" applyFill="1" applyBorder="1" applyAlignment="1">
      <alignment horizontal="center" vertical="center"/>
    </xf>
    <xf numFmtId="4" fontId="0" fillId="0" borderId="55" xfId="0" applyNumberFormat="1" applyFill="1" applyBorder="1"/>
    <xf numFmtId="166" fontId="0" fillId="0" borderId="0" xfId="0" applyNumberFormat="1" applyFill="1" applyAlignment="1">
      <alignment horizontal="left"/>
    </xf>
    <xf numFmtId="166" fontId="0" fillId="0" borderId="0" xfId="0" applyNumberFormat="1" applyFill="1" applyAlignment="1"/>
    <xf numFmtId="0" fontId="126" fillId="0" borderId="0" xfId="0" applyFont="1" applyBorder="1" applyAlignment="1">
      <alignment vertical="distributed"/>
    </xf>
    <xf numFmtId="4" fontId="51" fillId="0" borderId="57" xfId="0" applyNumberFormat="1" applyFont="1" applyBorder="1"/>
    <xf numFmtId="4" fontId="150" fillId="0" borderId="0" xfId="0" applyNumberFormat="1" applyFont="1" applyFill="1" applyAlignment="1">
      <alignment vertical="center"/>
    </xf>
    <xf numFmtId="168" fontId="150" fillId="0" borderId="0" xfId="4" applyNumberFormat="1" applyFont="1" applyFill="1"/>
    <xf numFmtId="166" fontId="150" fillId="0" borderId="0" xfId="0" applyNumberFormat="1" applyFont="1" applyFill="1" applyAlignment="1">
      <alignment vertical="center"/>
    </xf>
    <xf numFmtId="166" fontId="150" fillId="0" borderId="0" xfId="0" applyNumberFormat="1" applyFont="1" applyFill="1" applyBorder="1" applyAlignment="1">
      <alignment vertical="center"/>
    </xf>
    <xf numFmtId="0" fontId="71" fillId="57" borderId="36" xfId="0" applyFont="1" applyFill="1" applyBorder="1"/>
    <xf numFmtId="170" fontId="0" fillId="57" borderId="19" xfId="0" applyNumberFormat="1" applyFont="1" applyFill="1" applyBorder="1" applyAlignment="1">
      <alignment horizontal="center"/>
    </xf>
    <xf numFmtId="4" fontId="0" fillId="57" borderId="35" xfId="0" applyNumberFormat="1" applyFill="1" applyBorder="1"/>
    <xf numFmtId="4" fontId="0" fillId="57" borderId="1" xfId="0" applyNumberFormat="1" applyFill="1" applyBorder="1"/>
    <xf numFmtId="4" fontId="0" fillId="57" borderId="3" xfId="0" applyNumberFormat="1" applyFill="1" applyBorder="1"/>
    <xf numFmtId="4" fontId="0" fillId="57" borderId="12" xfId="0" applyNumberFormat="1" applyFill="1" applyBorder="1"/>
    <xf numFmtId="166" fontId="40" fillId="57" borderId="0" xfId="0" applyNumberFormat="1" applyFont="1" applyFill="1" applyBorder="1" applyAlignment="1">
      <alignment vertical="center"/>
    </xf>
    <xf numFmtId="166" fontId="40" fillId="0" borderId="0" xfId="0" applyNumberFormat="1" applyFont="1" applyFill="1" applyBorder="1" applyAlignment="1">
      <alignment horizontal="center" vertical="center"/>
    </xf>
    <xf numFmtId="166" fontId="85" fillId="0" borderId="0" xfId="0" applyNumberFormat="1" applyFont="1" applyFill="1" applyBorder="1" applyAlignment="1">
      <alignment vertical="center"/>
    </xf>
    <xf numFmtId="166" fontId="85" fillId="0" borderId="0" xfId="0" applyNumberFormat="1" applyFont="1" applyFill="1" applyAlignment="1">
      <alignment vertical="center"/>
    </xf>
    <xf numFmtId="166" fontId="85" fillId="0" borderId="0" xfId="0" applyNumberFormat="1" applyFont="1" applyFill="1" applyAlignment="1">
      <alignment horizontal="right" vertical="center"/>
    </xf>
    <xf numFmtId="166" fontId="151" fillId="0" borderId="0" xfId="0" applyNumberFormat="1" applyFont="1" applyFill="1" applyAlignment="1">
      <alignment vertical="center"/>
    </xf>
    <xf numFmtId="0" fontId="152" fillId="0" borderId="0" xfId="0" applyFont="1" applyFill="1"/>
    <xf numFmtId="0" fontId="147" fillId="0" borderId="0" xfId="0" applyFont="1" applyFill="1"/>
    <xf numFmtId="0" fontId="147" fillId="0" borderId="0" xfId="0" applyFont="1" applyFill="1" applyAlignment="1">
      <alignment vertical="center"/>
    </xf>
    <xf numFmtId="0" fontId="152" fillId="0" borderId="0" xfId="0" applyFont="1" applyFill="1" applyAlignment="1">
      <alignment vertical="center"/>
    </xf>
    <xf numFmtId="168" fontId="40" fillId="0" borderId="0" xfId="4" applyNumberFormat="1" applyFont="1" applyFill="1"/>
    <xf numFmtId="166" fontId="147" fillId="0" borderId="0" xfId="0" applyNumberFormat="1" applyFont="1" applyFill="1" applyAlignment="1">
      <alignment horizontal="left" vertical="center"/>
    </xf>
    <xf numFmtId="170" fontId="46" fillId="0" borderId="50" xfId="0" applyNumberFormat="1" applyFont="1" applyFill="1" applyBorder="1" applyAlignment="1">
      <alignment horizontal="left" vertical="center"/>
    </xf>
    <xf numFmtId="0" fontId="84" fillId="0" borderId="0" xfId="0" applyFont="1" applyFill="1" applyBorder="1"/>
    <xf numFmtId="4" fontId="0" fillId="52" borderId="2" xfId="0" applyNumberFormat="1" applyFill="1" applyBorder="1"/>
    <xf numFmtId="0" fontId="40" fillId="77" borderId="0" xfId="0" applyFont="1" applyFill="1" applyAlignment="1">
      <alignment vertical="center"/>
    </xf>
    <xf numFmtId="4" fontId="40" fillId="77" borderId="0" xfId="0" applyNumberFormat="1" applyFont="1" applyFill="1" applyAlignment="1">
      <alignment vertical="center"/>
    </xf>
    <xf numFmtId="4" fontId="133" fillId="77" borderId="0" xfId="0" applyNumberFormat="1" applyFont="1" applyFill="1" applyAlignment="1">
      <alignment vertical="center"/>
    </xf>
    <xf numFmtId="0" fontId="10" fillId="77" borderId="0" xfId="0" applyFont="1" applyFill="1" applyAlignment="1">
      <alignment vertical="center"/>
    </xf>
    <xf numFmtId="4" fontId="85" fillId="77" borderId="0" xfId="0" applyNumberFormat="1" applyFont="1" applyFill="1" applyAlignment="1">
      <alignment vertical="center"/>
    </xf>
    <xf numFmtId="170" fontId="50" fillId="52" borderId="50" xfId="0" applyNumberFormat="1" applyFont="1" applyFill="1" applyBorder="1" applyAlignment="1">
      <alignment horizontal="center" vertical="center"/>
    </xf>
    <xf numFmtId="4" fontId="0" fillId="52" borderId="35" xfId="0" applyNumberFormat="1" applyFont="1" applyFill="1" applyBorder="1"/>
    <xf numFmtId="4" fontId="0" fillId="51" borderId="3" xfId="0" applyNumberFormat="1" applyFill="1" applyBorder="1"/>
    <xf numFmtId="0" fontId="45" fillId="0" borderId="0" xfId="0" applyFont="1" applyAlignment="1">
      <alignment horizontal="center" vertical="center"/>
    </xf>
    <xf numFmtId="170" fontId="50" fillId="0" borderId="30" xfId="0" applyNumberFormat="1" applyFont="1" applyFill="1" applyBorder="1" applyAlignment="1">
      <alignment horizontal="center" vertical="center"/>
    </xf>
    <xf numFmtId="170" fontId="50" fillId="0" borderId="5" xfId="0" applyNumberFormat="1" applyFont="1" applyFill="1" applyBorder="1" applyAlignment="1">
      <alignment horizontal="center" vertical="center"/>
    </xf>
    <xf numFmtId="170" fontId="50" fillId="0" borderId="1" xfId="0" applyNumberFormat="1" applyFont="1" applyFill="1" applyBorder="1" applyAlignment="1">
      <alignment horizontal="center" vertical="center"/>
    </xf>
    <xf numFmtId="14" fontId="40" fillId="0" borderId="0" xfId="0" applyNumberFormat="1" applyFont="1" applyFill="1" applyAlignment="1">
      <alignment vertical="center"/>
    </xf>
    <xf numFmtId="0" fontId="44" fillId="0" borderId="0" xfId="0" applyFont="1" applyFill="1" applyAlignment="1">
      <alignment vertical="center"/>
    </xf>
    <xf numFmtId="0" fontId="84" fillId="41" borderId="1" xfId="0" applyFont="1" applyFill="1" applyBorder="1" applyAlignment="1">
      <alignment horizontal="center" vertical="center"/>
    </xf>
    <xf numFmtId="0" fontId="84" fillId="41" borderId="1" xfId="0" applyFont="1" applyFill="1" applyBorder="1" applyAlignment="1">
      <alignment vertical="center"/>
    </xf>
    <xf numFmtId="0" fontId="84" fillId="40" borderId="1" xfId="0" applyFont="1" applyFill="1" applyBorder="1" applyAlignment="1">
      <alignment horizontal="center" vertical="center"/>
    </xf>
    <xf numFmtId="0" fontId="84" fillId="40" borderId="1" xfId="0" applyFont="1" applyFill="1" applyBorder="1" applyAlignment="1">
      <alignment vertical="center"/>
    </xf>
    <xf numFmtId="0" fontId="84" fillId="43" borderId="1" xfId="0" applyFont="1" applyFill="1" applyBorder="1" applyAlignment="1">
      <alignment horizontal="center" vertical="center"/>
    </xf>
    <xf numFmtId="0" fontId="84" fillId="43" borderId="1" xfId="0" applyFont="1" applyFill="1" applyBorder="1" applyAlignment="1">
      <alignment vertical="center"/>
    </xf>
    <xf numFmtId="0" fontId="128" fillId="0" borderId="0" xfId="0" applyNumberFormat="1" applyFont="1" applyFill="1" applyBorder="1" applyAlignment="1"/>
    <xf numFmtId="0" fontId="128" fillId="0" borderId="0" xfId="0" applyFont="1" applyFill="1" applyBorder="1" applyAlignment="1"/>
    <xf numFmtId="166" fontId="10" fillId="52" borderId="0" xfId="0" applyNumberFormat="1" applyFont="1" applyFill="1" applyAlignment="1">
      <alignment vertical="center"/>
    </xf>
    <xf numFmtId="0" fontId="124" fillId="0" borderId="0" xfId="0" applyFont="1" applyFill="1" applyBorder="1" applyAlignment="1">
      <alignment horizontal="center"/>
    </xf>
    <xf numFmtId="0" fontId="124" fillId="0" borderId="0" xfId="0" applyFont="1" applyFill="1" applyBorder="1" applyAlignment="1">
      <alignment horizontal="center"/>
    </xf>
    <xf numFmtId="168" fontId="129" fillId="0" borderId="0" xfId="4" applyNumberFormat="1" applyFont="1" applyFill="1" applyAlignment="1">
      <alignment horizontal="center"/>
    </xf>
    <xf numFmtId="4" fontId="0" fillId="46" borderId="3" xfId="0" applyNumberFormat="1" applyFill="1" applyBorder="1"/>
    <xf numFmtId="0" fontId="83" fillId="52" borderId="0" xfId="0" applyFont="1" applyFill="1"/>
    <xf numFmtId="168" fontId="83" fillId="52" borderId="0" xfId="4" applyNumberFormat="1" applyFont="1" applyFill="1"/>
    <xf numFmtId="0" fontId="84" fillId="0" borderId="2" xfId="0" applyFont="1" applyFill="1" applyBorder="1" applyAlignment="1">
      <alignment vertical="center"/>
    </xf>
    <xf numFmtId="0" fontId="84" fillId="0" borderId="2" xfId="0" applyFont="1" applyFill="1" applyBorder="1" applyAlignment="1">
      <alignment horizontal="left" vertical="center"/>
    </xf>
    <xf numFmtId="0" fontId="10" fillId="0" borderId="1" xfId="0" applyFont="1" applyFill="1" applyBorder="1" applyAlignment="1">
      <alignment vertical="center"/>
    </xf>
    <xf numFmtId="166" fontId="10" fillId="0" borderId="1" xfId="0" applyNumberFormat="1" applyFont="1" applyFill="1" applyBorder="1" applyAlignment="1">
      <alignment vertical="center"/>
    </xf>
    <xf numFmtId="166" fontId="45" fillId="0" borderId="1" xfId="0" applyNumberFormat="1" applyFont="1" applyFill="1" applyBorder="1" applyAlignment="1">
      <alignment vertical="center"/>
    </xf>
    <xf numFmtId="0" fontId="10" fillId="52" borderId="0" xfId="0" applyFont="1" applyFill="1" applyAlignment="1">
      <alignment vertical="center"/>
    </xf>
    <xf numFmtId="0" fontId="40" fillId="52" borderId="0" xfId="0" applyFont="1" applyFill="1" applyAlignment="1">
      <alignment vertical="center"/>
    </xf>
    <xf numFmtId="0" fontId="45" fillId="52" borderId="0" xfId="0" applyFont="1" applyFill="1" applyAlignment="1">
      <alignment vertical="center"/>
    </xf>
    <xf numFmtId="0" fontId="130" fillId="0" borderId="1" xfId="0" applyFont="1" applyFill="1" applyBorder="1" applyAlignment="1">
      <alignment wrapText="1"/>
    </xf>
    <xf numFmtId="0" fontId="118" fillId="0" borderId="1" xfId="0" applyFont="1" applyFill="1" applyBorder="1"/>
    <xf numFmtId="0" fontId="40" fillId="0" borderId="1" xfId="0" applyFont="1" applyFill="1" applyBorder="1" applyAlignment="1">
      <alignment vertical="center"/>
    </xf>
    <xf numFmtId="0" fontId="20" fillId="0" borderId="1" xfId="0" applyFont="1" applyFill="1" applyBorder="1" applyAlignment="1">
      <alignment vertical="center" wrapText="1"/>
    </xf>
    <xf numFmtId="0" fontId="20" fillId="0" borderId="1" xfId="0" applyFont="1" applyFill="1" applyBorder="1" applyAlignment="1">
      <alignment vertical="center"/>
    </xf>
    <xf numFmtId="4" fontId="40" fillId="52" borderId="0" xfId="0" applyNumberFormat="1" applyFont="1" applyFill="1" applyAlignment="1">
      <alignment vertical="center"/>
    </xf>
    <xf numFmtId="0" fontId="84" fillId="0" borderId="0" xfId="0" applyFont="1" applyFill="1" applyBorder="1" applyAlignment="1">
      <alignment horizontal="center" vertical="center" wrapText="1"/>
    </xf>
    <xf numFmtId="0" fontId="83" fillId="0" borderId="0" xfId="0" applyFont="1" applyFill="1" applyAlignment="1">
      <alignment horizontal="center" vertical="center"/>
    </xf>
    <xf numFmtId="0" fontId="40" fillId="0" borderId="0" xfId="0" applyFont="1"/>
    <xf numFmtId="4" fontId="155" fillId="0" borderId="0" xfId="0" applyNumberFormat="1" applyFont="1" applyFill="1" applyAlignment="1">
      <alignment vertical="center"/>
    </xf>
    <xf numFmtId="166" fontId="156" fillId="0" borderId="0" xfId="0" applyNumberFormat="1" applyFont="1" applyFill="1" applyAlignment="1">
      <alignment vertical="center"/>
    </xf>
    <xf numFmtId="166" fontId="155" fillId="0" borderId="0" xfId="0" applyNumberFormat="1" applyFont="1" applyFill="1" applyAlignment="1">
      <alignment vertical="center"/>
    </xf>
    <xf numFmtId="166" fontId="155" fillId="0" borderId="0" xfId="0" applyNumberFormat="1" applyFont="1" applyFill="1" applyBorder="1" applyAlignment="1">
      <alignment vertical="center"/>
    </xf>
    <xf numFmtId="4" fontId="155" fillId="0" borderId="0" xfId="2" applyNumberFormat="1" applyFont="1" applyFill="1" applyAlignment="1">
      <alignment horizontal="right" vertical="center"/>
    </xf>
    <xf numFmtId="4" fontId="0" fillId="77" borderId="3" xfId="0" applyNumberFormat="1" applyFill="1" applyBorder="1"/>
    <xf numFmtId="166" fontId="86" fillId="0" borderId="1" xfId="0" applyNumberFormat="1" applyFont="1" applyFill="1" applyBorder="1" applyAlignment="1">
      <alignment vertical="center"/>
    </xf>
    <xf numFmtId="0" fontId="85" fillId="0" borderId="1" xfId="0" applyFont="1" applyFill="1" applyBorder="1" applyAlignment="1">
      <alignment vertical="center"/>
    </xf>
    <xf numFmtId="0" fontId="85" fillId="0" borderId="1" xfId="0" applyFont="1" applyBorder="1"/>
    <xf numFmtId="0" fontId="40" fillId="0" borderId="1" xfId="0" applyFont="1" applyBorder="1"/>
    <xf numFmtId="4" fontId="0" fillId="40" borderId="2" xfId="0" applyNumberFormat="1" applyFont="1" applyFill="1" applyBorder="1"/>
    <xf numFmtId="170" fontId="50" fillId="40" borderId="50" xfId="0" applyNumberFormat="1" applyFont="1" applyFill="1" applyBorder="1" applyAlignment="1">
      <alignment horizontal="center" vertical="center"/>
    </xf>
    <xf numFmtId="170" fontId="50" fillId="78" borderId="50" xfId="0" applyNumberFormat="1" applyFont="1" applyFill="1" applyBorder="1" applyAlignment="1">
      <alignment horizontal="center" vertical="center"/>
    </xf>
    <xf numFmtId="4" fontId="0" fillId="78" borderId="2" xfId="0" applyNumberFormat="1" applyFont="1" applyFill="1" applyBorder="1"/>
    <xf numFmtId="4" fontId="0" fillId="59" borderId="2" xfId="0" applyNumberFormat="1" applyFont="1" applyFill="1" applyBorder="1"/>
    <xf numFmtId="170" fontId="50" fillId="59" borderId="50" xfId="0" applyNumberFormat="1" applyFont="1" applyFill="1" applyBorder="1" applyAlignment="1">
      <alignment horizontal="center" vertical="center"/>
    </xf>
    <xf numFmtId="4" fontId="71" fillId="0" borderId="55" xfId="0" applyNumberFormat="1" applyFont="1" applyBorder="1"/>
    <xf numFmtId="4" fontId="71" fillId="0" borderId="1" xfId="0" applyNumberFormat="1" applyFont="1" applyBorder="1"/>
    <xf numFmtId="170" fontId="50" fillId="0" borderId="19" xfId="0" applyNumberFormat="1" applyFont="1" applyFill="1" applyBorder="1" applyAlignment="1">
      <alignment horizontal="center" vertical="center"/>
    </xf>
    <xf numFmtId="170" fontId="50" fillId="0" borderId="30" xfId="0" applyNumberFormat="1" applyFont="1" applyFill="1" applyBorder="1" applyAlignment="1">
      <alignment horizontal="center" vertical="center"/>
    </xf>
    <xf numFmtId="0" fontId="71" fillId="52" borderId="36" xfId="0" applyFont="1" applyFill="1" applyBorder="1"/>
    <xf numFmtId="0" fontId="71" fillId="52" borderId="19" xfId="0" applyFont="1" applyFill="1" applyBorder="1"/>
    <xf numFmtId="4" fontId="0" fillId="52" borderId="1" xfId="0" applyNumberFormat="1" applyFill="1" applyBorder="1"/>
    <xf numFmtId="4" fontId="0" fillId="52" borderId="35" xfId="0" applyNumberFormat="1" applyFill="1" applyBorder="1"/>
    <xf numFmtId="4" fontId="0" fillId="52" borderId="3" xfId="0" applyNumberFormat="1" applyFill="1" applyBorder="1"/>
    <xf numFmtId="4" fontId="0" fillId="52" borderId="12" xfId="0" applyNumberFormat="1" applyFill="1" applyBorder="1"/>
    <xf numFmtId="4" fontId="46" fillId="0" borderId="56" xfId="0" applyNumberFormat="1" applyFont="1" applyBorder="1"/>
    <xf numFmtId="4" fontId="81" fillId="77" borderId="3" xfId="0" applyNumberFormat="1" applyFont="1" applyFill="1" applyBorder="1"/>
    <xf numFmtId="4" fontId="126" fillId="0" borderId="0" xfId="0" applyNumberFormat="1" applyFont="1" applyBorder="1" applyAlignment="1">
      <alignment horizontal="center" vertical="distributed"/>
    </xf>
    <xf numFmtId="166" fontId="44" fillId="0" borderId="0" xfId="0" applyNumberFormat="1" applyFont="1" applyFill="1" applyAlignment="1">
      <alignment vertical="center"/>
    </xf>
    <xf numFmtId="0" fontId="44" fillId="0" borderId="0" xfId="0" applyFont="1" applyFill="1" applyAlignment="1">
      <alignment horizontal="left" vertical="center"/>
    </xf>
    <xf numFmtId="167" fontId="10" fillId="77" borderId="0" xfId="0" applyNumberFormat="1" applyFont="1" applyFill="1" applyAlignment="1">
      <alignment vertical="center"/>
    </xf>
    <xf numFmtId="0" fontId="0" fillId="0" borderId="19" xfId="0" applyFont="1" applyBorder="1"/>
    <xf numFmtId="0" fontId="0" fillId="0" borderId="50" xfId="0" applyBorder="1"/>
    <xf numFmtId="4" fontId="0" fillId="0" borderId="28" xfId="0" applyNumberFormat="1" applyFill="1" applyBorder="1"/>
    <xf numFmtId="4" fontId="50" fillId="0" borderId="56" xfId="0" applyNumberFormat="1" applyFont="1" applyBorder="1"/>
    <xf numFmtId="4" fontId="0" fillId="0" borderId="55" xfId="0" applyNumberFormat="1" applyFont="1" applyFill="1" applyBorder="1"/>
    <xf numFmtId="4" fontId="88" fillId="0" borderId="2" xfId="0" applyNumberFormat="1" applyFont="1" applyFill="1" applyBorder="1"/>
    <xf numFmtId="0" fontId="50" fillId="0" borderId="50" xfId="0" applyFont="1" applyFill="1" applyBorder="1" applyAlignment="1">
      <alignment horizontal="left" vertical="center"/>
    </xf>
    <xf numFmtId="0" fontId="0" fillId="0" borderId="50" xfId="0" applyFont="1" applyFill="1" applyBorder="1"/>
    <xf numFmtId="0" fontId="0" fillId="0" borderId="50" xfId="0" applyFont="1" applyBorder="1"/>
    <xf numFmtId="16" fontId="0" fillId="0" borderId="0" xfId="0" applyNumberFormat="1" applyFill="1"/>
    <xf numFmtId="0" fontId="120" fillId="0" borderId="0" xfId="0" applyFont="1" applyFill="1"/>
    <xf numFmtId="0" fontId="93" fillId="0" borderId="0" xfId="0" applyFont="1" applyFill="1"/>
    <xf numFmtId="170" fontId="50" fillId="0" borderId="0" xfId="0" applyNumberFormat="1" applyFont="1" applyFill="1" applyBorder="1" applyAlignment="1">
      <alignment horizontal="center" vertical="center"/>
    </xf>
    <xf numFmtId="0" fontId="157" fillId="4" borderId="29" xfId="0" applyFont="1" applyFill="1" applyBorder="1" applyAlignment="1">
      <alignment horizontal="center" vertical="center"/>
    </xf>
    <xf numFmtId="0" fontId="157" fillId="4" borderId="8" xfId="0" applyFont="1" applyFill="1" applyBorder="1" applyAlignment="1">
      <alignment horizontal="center" vertical="center"/>
    </xf>
    <xf numFmtId="0" fontId="157" fillId="4" borderId="30" xfId="0" applyFont="1" applyFill="1" applyBorder="1" applyAlignment="1">
      <alignment horizontal="center" vertical="center"/>
    </xf>
    <xf numFmtId="10" fontId="157" fillId="4" borderId="30" xfId="0" applyNumberFormat="1" applyFont="1" applyFill="1" applyBorder="1" applyAlignment="1">
      <alignment horizontal="center" vertical="center"/>
    </xf>
    <xf numFmtId="9" fontId="157" fillId="4" borderId="30" xfId="0" applyNumberFormat="1" applyFont="1" applyFill="1" applyBorder="1" applyAlignment="1">
      <alignment horizontal="center" vertical="center" wrapText="1"/>
    </xf>
    <xf numFmtId="0" fontId="157" fillId="4" borderId="30" xfId="0" applyFont="1" applyFill="1" applyBorder="1" applyAlignment="1">
      <alignment horizontal="center" vertical="center" wrapText="1"/>
    </xf>
    <xf numFmtId="0" fontId="157" fillId="4" borderId="31" xfId="0" applyFont="1" applyFill="1" applyBorder="1" applyAlignment="1">
      <alignment horizontal="center" vertical="center"/>
    </xf>
    <xf numFmtId="0" fontId="157" fillId="4" borderId="10" xfId="0" applyFont="1" applyFill="1" applyBorder="1" applyAlignment="1">
      <alignment horizontal="center" vertical="center"/>
    </xf>
    <xf numFmtId="4" fontId="158" fillId="0" borderId="0" xfId="0" applyNumberFormat="1" applyFont="1" applyFill="1" applyAlignment="1">
      <alignment vertical="center"/>
    </xf>
    <xf numFmtId="166" fontId="159" fillId="0" borderId="0" xfId="0" applyNumberFormat="1" applyFont="1" applyFill="1" applyAlignment="1">
      <alignment vertical="center"/>
    </xf>
    <xf numFmtId="4" fontId="158" fillId="0" borderId="0" xfId="2" applyNumberFormat="1" applyFont="1" applyFill="1" applyAlignment="1">
      <alignment horizontal="right" vertical="center"/>
    </xf>
    <xf numFmtId="166" fontId="158" fillId="0" borderId="0" xfId="0" applyNumberFormat="1" applyFont="1" applyFill="1" applyBorder="1" applyAlignment="1">
      <alignment horizontal="left" vertical="center"/>
    </xf>
    <xf numFmtId="166" fontId="132" fillId="0" borderId="0" xfId="0" applyNumberFormat="1" applyFont="1" applyFill="1" applyAlignment="1">
      <alignment vertical="center"/>
    </xf>
    <xf numFmtId="4" fontId="158" fillId="0" borderId="0" xfId="0" applyNumberFormat="1" applyFont="1" applyFill="1"/>
    <xf numFmtId="166" fontId="158" fillId="0" borderId="0" xfId="0" applyNumberFormat="1" applyFont="1" applyFill="1" applyBorder="1" applyAlignment="1">
      <alignment vertical="center"/>
    </xf>
    <xf numFmtId="170" fontId="50" fillId="0" borderId="1" xfId="0" applyNumberFormat="1" applyFont="1" applyFill="1" applyBorder="1" applyAlignment="1">
      <alignment vertical="center"/>
    </xf>
    <xf numFmtId="4" fontId="160" fillId="0" borderId="0" xfId="0" applyNumberFormat="1" applyFont="1" applyFill="1"/>
    <xf numFmtId="4" fontId="160" fillId="0" borderId="0" xfId="0" applyNumberFormat="1" applyFont="1" applyFill="1" applyAlignment="1">
      <alignment vertical="center"/>
    </xf>
    <xf numFmtId="166" fontId="161" fillId="0" borderId="0" xfId="0" applyNumberFormat="1" applyFont="1" applyFill="1" applyAlignment="1">
      <alignment vertical="center"/>
    </xf>
    <xf numFmtId="0" fontId="160" fillId="0" borderId="0" xfId="0" applyFont="1" applyFill="1" applyAlignment="1">
      <alignment vertical="center"/>
    </xf>
    <xf numFmtId="166" fontId="161" fillId="0" borderId="0" xfId="0" applyNumberFormat="1" applyFont="1" applyFill="1" applyAlignment="1">
      <alignment horizontal="center" vertical="center"/>
    </xf>
    <xf numFmtId="166" fontId="162" fillId="0" borderId="0" xfId="0" applyNumberFormat="1" applyFont="1" applyFill="1" applyAlignment="1">
      <alignment vertical="center"/>
    </xf>
    <xf numFmtId="4" fontId="160" fillId="77" borderId="0" xfId="0" applyNumberFormat="1" applyFont="1" applyFill="1" applyAlignment="1">
      <alignment vertical="center"/>
    </xf>
    <xf numFmtId="166" fontId="159" fillId="63" borderId="0" xfId="0" applyNumberFormat="1" applyFont="1" applyFill="1" applyAlignment="1">
      <alignment vertical="center"/>
    </xf>
    <xf numFmtId="166" fontId="88" fillId="0" borderId="0" xfId="0" applyNumberFormat="1" applyFont="1" applyFill="1" applyAlignment="1">
      <alignment horizontal="left"/>
    </xf>
    <xf numFmtId="166" fontId="88" fillId="0" borderId="0" xfId="0" applyNumberFormat="1" applyFont="1" applyFill="1" applyAlignment="1"/>
    <xf numFmtId="0" fontId="127" fillId="0" borderId="9" xfId="0" applyFont="1" applyFill="1" applyBorder="1" applyAlignment="1">
      <alignment vertical="distributed"/>
    </xf>
    <xf numFmtId="0" fontId="88" fillId="0" borderId="0" xfId="0" applyFont="1" applyFill="1" applyAlignment="1">
      <alignment horizontal="left"/>
    </xf>
    <xf numFmtId="0" fontId="126" fillId="0" borderId="9" xfId="0" applyFont="1" applyFill="1" applyBorder="1" applyAlignment="1">
      <alignment horizontal="center" vertical="distributed"/>
    </xf>
    <xf numFmtId="166" fontId="164" fillId="0" borderId="0" xfId="0" applyNumberFormat="1" applyFont="1" applyFill="1" applyAlignment="1">
      <alignment vertical="center"/>
    </xf>
    <xf numFmtId="4" fontId="163" fillId="0" borderId="0" xfId="0" applyNumberFormat="1" applyFont="1" applyFill="1" applyAlignment="1">
      <alignment vertical="center"/>
    </xf>
    <xf numFmtId="166" fontId="163" fillId="0" borderId="0" xfId="0" applyNumberFormat="1" applyFont="1" applyFill="1" applyBorder="1" applyAlignment="1">
      <alignment vertical="center"/>
    </xf>
    <xf numFmtId="170" fontId="165" fillId="0" borderId="50" xfId="0" applyNumberFormat="1" applyFont="1" applyFill="1" applyBorder="1" applyAlignment="1">
      <alignment horizontal="center" vertical="center"/>
    </xf>
    <xf numFmtId="4" fontId="166" fillId="0" borderId="3" xfId="0" applyNumberFormat="1" applyFont="1" applyFill="1" applyBorder="1"/>
    <xf numFmtId="170" fontId="0" fillId="0" borderId="50" xfId="0" applyNumberFormat="1" applyFont="1" applyFill="1" applyBorder="1" applyAlignment="1">
      <alignment horizontal="center"/>
    </xf>
    <xf numFmtId="170" fontId="0" fillId="0" borderId="19" xfId="0" applyNumberFormat="1" applyFont="1" applyFill="1" applyBorder="1" applyAlignment="1">
      <alignment horizontal="center"/>
    </xf>
    <xf numFmtId="4" fontId="81" fillId="0" borderId="35" xfId="0" applyNumberFormat="1" applyFont="1" applyFill="1" applyBorder="1"/>
    <xf numFmtId="16" fontId="0" fillId="0" borderId="50" xfId="0" applyNumberFormat="1" applyFont="1" applyFill="1" applyBorder="1"/>
    <xf numFmtId="0" fontId="0" fillId="0" borderId="19" xfId="0" applyFont="1" applyFill="1" applyBorder="1"/>
    <xf numFmtId="16" fontId="0" fillId="0" borderId="19" xfId="0" applyNumberFormat="1" applyFont="1" applyBorder="1" applyAlignment="1">
      <alignment horizontal="center"/>
    </xf>
    <xf numFmtId="0" fontId="49" fillId="4" borderId="48" xfId="0" applyFont="1" applyFill="1" applyBorder="1" applyAlignment="1">
      <alignment horizontal="center" vertical="center"/>
    </xf>
    <xf numFmtId="10" fontId="49" fillId="4" borderId="17" xfId="0" applyNumberFormat="1" applyFont="1" applyFill="1" applyBorder="1" applyAlignment="1">
      <alignment horizontal="center" vertical="center"/>
    </xf>
    <xf numFmtId="0" fontId="49" fillId="4" borderId="17" xfId="0" applyFont="1" applyFill="1" applyBorder="1" applyAlignment="1">
      <alignment horizontal="center" vertical="center" wrapText="1"/>
    </xf>
    <xf numFmtId="0" fontId="0" fillId="0" borderId="0" xfId="0" applyFont="1" applyFill="1"/>
    <xf numFmtId="0" fontId="49" fillId="4" borderId="5" xfId="0" applyFont="1" applyFill="1" applyBorder="1" applyAlignment="1">
      <alignment horizontal="center" vertical="center"/>
    </xf>
    <xf numFmtId="0" fontId="49" fillId="4" borderId="17" xfId="0" applyFont="1" applyFill="1" applyBorder="1" applyAlignment="1">
      <alignment horizontal="center" vertical="center"/>
    </xf>
    <xf numFmtId="9" fontId="49" fillId="4" borderId="17" xfId="0" applyNumberFormat="1" applyFont="1" applyFill="1" applyBorder="1" applyAlignment="1">
      <alignment horizontal="center" vertical="center" wrapText="1"/>
    </xf>
    <xf numFmtId="0" fontId="49" fillId="4" borderId="58" xfId="0" applyFont="1" applyFill="1" applyBorder="1" applyAlignment="1">
      <alignment horizontal="center" vertical="center"/>
    </xf>
    <xf numFmtId="16" fontId="50" fillId="0" borderId="1" xfId="0" applyNumberFormat="1" applyFont="1" applyFill="1" applyBorder="1" applyAlignment="1">
      <alignment horizontal="center" vertical="center"/>
    </xf>
    <xf numFmtId="168" fontId="84" fillId="0" borderId="0" xfId="4" applyNumberFormat="1" applyFont="1" applyFill="1"/>
    <xf numFmtId="0" fontId="84" fillId="0" borderId="0" xfId="0" applyFont="1"/>
    <xf numFmtId="16" fontId="84" fillId="0" borderId="0" xfId="0" applyNumberFormat="1" applyFont="1" applyFill="1"/>
    <xf numFmtId="0" fontId="84" fillId="0" borderId="0" xfId="0" applyFont="1" applyAlignment="1">
      <alignment horizontal="center"/>
    </xf>
    <xf numFmtId="165" fontId="167" fillId="0" borderId="0" xfId="0" applyNumberFormat="1" applyFont="1" applyAlignment="1">
      <alignment vertical="distributed"/>
    </xf>
    <xf numFmtId="168" fontId="84" fillId="69" borderId="0" xfId="4" applyNumberFormat="1" applyFont="1" applyFill="1"/>
    <xf numFmtId="0" fontId="84" fillId="69" borderId="0" xfId="0" applyFont="1" applyFill="1"/>
    <xf numFmtId="0" fontId="83" fillId="79" borderId="0" xfId="0" applyFont="1" applyFill="1"/>
    <xf numFmtId="166" fontId="83" fillId="26" borderId="0" xfId="0" applyNumberFormat="1" applyFont="1" applyFill="1" applyAlignment="1">
      <alignment vertical="center"/>
    </xf>
    <xf numFmtId="4" fontId="83" fillId="0" borderId="0" xfId="0" applyNumberFormat="1" applyFont="1"/>
    <xf numFmtId="165" fontId="83" fillId="0" borderId="0" xfId="0" applyNumberFormat="1" applyFont="1" applyFill="1"/>
    <xf numFmtId="167" fontId="83" fillId="0" borderId="0" xfId="0" applyNumberFormat="1" applyFont="1"/>
    <xf numFmtId="4" fontId="126" fillId="0" borderId="9" xfId="0" applyNumberFormat="1" applyFont="1" applyBorder="1" applyAlignment="1">
      <alignment vertical="distributed"/>
    </xf>
    <xf numFmtId="166" fontId="83" fillId="0" borderId="0" xfId="4" applyFont="1" applyFill="1"/>
    <xf numFmtId="166" fontId="129" fillId="0" borderId="0" xfId="4" applyFont="1" applyFill="1"/>
    <xf numFmtId="166" fontId="84" fillId="0" borderId="0" xfId="4" applyFont="1" applyFill="1"/>
    <xf numFmtId="166" fontId="83" fillId="0" borderId="0" xfId="4" applyFont="1"/>
    <xf numFmtId="166" fontId="40" fillId="0" borderId="0" xfId="4" applyFont="1" applyFill="1"/>
    <xf numFmtId="166" fontId="84" fillId="0" borderId="0" xfId="4" applyFont="1"/>
    <xf numFmtId="166" fontId="84" fillId="69" borderId="0" xfId="4" applyFont="1" applyFill="1" applyBorder="1"/>
    <xf numFmtId="166" fontId="129" fillId="0" borderId="0" xfId="4" applyFont="1" applyFill="1" applyAlignment="1">
      <alignment horizontal="center"/>
    </xf>
    <xf numFmtId="166" fontId="84" fillId="69" borderId="0" xfId="4" applyFont="1" applyFill="1"/>
    <xf numFmtId="166" fontId="84" fillId="0" borderId="0" xfId="4" applyFont="1" applyBorder="1"/>
    <xf numFmtId="166" fontId="84" fillId="0" borderId="0" xfId="4" applyFont="1" applyFill="1" applyBorder="1"/>
    <xf numFmtId="166" fontId="84" fillId="47" borderId="0" xfId="4" applyFont="1" applyFill="1"/>
    <xf numFmtId="4" fontId="40" fillId="0" borderId="7" xfId="0" applyNumberFormat="1" applyFont="1" applyFill="1" applyBorder="1" applyAlignment="1">
      <alignment vertical="center"/>
    </xf>
    <xf numFmtId="165" fontId="83" fillId="0" borderId="0" xfId="0" applyNumberFormat="1" applyFont="1"/>
    <xf numFmtId="14" fontId="0" fillId="0" borderId="0" xfId="0" applyNumberFormat="1"/>
    <xf numFmtId="166" fontId="0" fillId="0" borderId="0" xfId="4" applyFont="1"/>
    <xf numFmtId="4" fontId="88" fillId="0" borderId="0" xfId="0" applyNumberFormat="1" applyFont="1"/>
    <xf numFmtId="4" fontId="77" fillId="0" borderId="56" xfId="0" applyNumberFormat="1" applyFont="1" applyBorder="1"/>
    <xf numFmtId="4" fontId="0" fillId="33" borderId="35" xfId="0" applyNumberFormat="1" applyFill="1" applyBorder="1"/>
    <xf numFmtId="166" fontId="83" fillId="0" borderId="0" xfId="0" applyNumberFormat="1" applyFont="1"/>
    <xf numFmtId="0" fontId="49" fillId="0" borderId="0" xfId="0" applyFont="1" applyFill="1" applyBorder="1" applyAlignment="1">
      <alignment horizontal="center" vertical="center"/>
    </xf>
    <xf numFmtId="10" fontId="49" fillId="0" borderId="0" xfId="0" applyNumberFormat="1" applyFont="1" applyFill="1" applyBorder="1" applyAlignment="1">
      <alignment horizontal="center" vertical="center"/>
    </xf>
    <xf numFmtId="9" fontId="49" fillId="0" borderId="0" xfId="0" applyNumberFormat="1" applyFont="1" applyFill="1" applyBorder="1" applyAlignment="1">
      <alignment horizontal="center" vertical="center" wrapText="1"/>
    </xf>
    <xf numFmtId="0" fontId="49" fillId="0" borderId="0" xfId="0" applyFont="1" applyFill="1" applyBorder="1" applyAlignment="1">
      <alignment horizontal="center" vertical="center" wrapText="1"/>
    </xf>
    <xf numFmtId="16" fontId="50" fillId="0" borderId="0" xfId="0" applyNumberFormat="1" applyFont="1" applyFill="1" applyBorder="1" applyAlignment="1">
      <alignment horizontal="center" vertical="center"/>
    </xf>
    <xf numFmtId="16" fontId="0" fillId="0" borderId="0" xfId="0" applyNumberFormat="1" applyFont="1" applyFill="1" applyBorder="1" applyAlignment="1">
      <alignment horizontal="center"/>
    </xf>
    <xf numFmtId="16" fontId="71" fillId="0" borderId="0" xfId="0" applyNumberFormat="1" applyFont="1" applyFill="1" applyBorder="1"/>
    <xf numFmtId="0" fontId="46" fillId="0" borderId="0" xfId="0" applyFont="1" applyFill="1" applyBorder="1"/>
    <xf numFmtId="4" fontId="51" fillId="0" borderId="0" xfId="0" applyNumberFormat="1" applyFont="1" applyFill="1" applyBorder="1"/>
    <xf numFmtId="4" fontId="77" fillId="0" borderId="0" xfId="0" applyNumberFormat="1" applyFont="1" applyFill="1" applyBorder="1"/>
    <xf numFmtId="171" fontId="0" fillId="0" borderId="19" xfId="0" applyNumberFormat="1" applyFont="1" applyBorder="1" applyAlignment="1">
      <alignment horizontal="center"/>
    </xf>
    <xf numFmtId="17" fontId="46" fillId="0" borderId="11" xfId="0" applyNumberFormat="1" applyFont="1" applyFill="1" applyBorder="1" applyAlignment="1">
      <alignment horizontal="left" vertical="center"/>
    </xf>
    <xf numFmtId="0" fontId="71" fillId="0" borderId="36" xfId="0" applyFont="1" applyBorder="1" applyAlignment="1"/>
    <xf numFmtId="0" fontId="45" fillId="0" borderId="0" xfId="0" applyFont="1" applyAlignment="1">
      <alignment horizontal="center" vertical="center"/>
    </xf>
    <xf numFmtId="0" fontId="10" fillId="0" borderId="0" xfId="0" applyFont="1" applyAlignment="1">
      <alignment horizontal="center" vertical="center"/>
    </xf>
    <xf numFmtId="0" fontId="36" fillId="4" borderId="0" xfId="0" applyFont="1" applyFill="1" applyAlignment="1">
      <alignment horizontal="center" vertical="center" textRotation="1" wrapText="1"/>
    </xf>
    <xf numFmtId="0" fontId="2" fillId="4" borderId="0" xfId="0" applyFont="1" applyFill="1" applyAlignment="1">
      <alignment horizontal="center" vertical="center" textRotation="1" wrapText="1"/>
    </xf>
    <xf numFmtId="0" fontId="36" fillId="4" borderId="0" xfId="0" applyFont="1" applyFill="1" applyAlignment="1">
      <alignment horizontal="center"/>
    </xf>
    <xf numFmtId="49" fontId="36" fillId="4" borderId="0" xfId="0" applyNumberFormat="1" applyFont="1" applyFill="1" applyAlignment="1">
      <alignment horizontal="center" textRotation="90"/>
    </xf>
    <xf numFmtId="0" fontId="36" fillId="4" borderId="0" xfId="0" applyFont="1" applyFill="1" applyAlignment="1">
      <alignment horizontal="center" wrapText="1"/>
    </xf>
    <xf numFmtId="165" fontId="18" fillId="6" borderId="0" xfId="0" applyNumberFormat="1" applyFont="1" applyFill="1" applyAlignment="1">
      <alignment horizontal="center" vertical="center" wrapText="1"/>
    </xf>
    <xf numFmtId="4" fontId="45" fillId="0" borderId="0" xfId="0" applyNumberFormat="1" applyFont="1" applyAlignment="1">
      <alignment horizontal="center" vertical="center"/>
    </xf>
    <xf numFmtId="0" fontId="36" fillId="25" borderId="0" xfId="0" applyFont="1" applyFill="1" applyBorder="1" applyAlignment="1">
      <alignment horizontal="center" vertical="center" textRotation="1" wrapText="1"/>
    </xf>
    <xf numFmtId="0" fontId="37" fillId="25" borderId="0" xfId="0" applyFont="1" applyFill="1" applyBorder="1" applyAlignment="1">
      <alignment horizontal="center" vertical="center" textRotation="1" wrapText="1" readingOrder="1"/>
    </xf>
    <xf numFmtId="0" fontId="18" fillId="5" borderId="0" xfId="0" applyFont="1" applyFill="1" applyAlignment="1">
      <alignment horizontal="center" vertical="center"/>
    </xf>
    <xf numFmtId="4" fontId="20" fillId="0" borderId="0" xfId="0" applyNumberFormat="1" applyFont="1" applyAlignment="1">
      <alignment horizontal="center" vertical="center"/>
    </xf>
    <xf numFmtId="0" fontId="45" fillId="15" borderId="0" xfId="0" applyFont="1" applyFill="1" applyAlignment="1">
      <alignment horizontal="center" vertical="center"/>
    </xf>
    <xf numFmtId="4" fontId="10" fillId="0" borderId="0" xfId="0" applyNumberFormat="1" applyFont="1" applyAlignment="1">
      <alignment horizontal="center" vertical="center"/>
    </xf>
    <xf numFmtId="0" fontId="45" fillId="10" borderId="0" xfId="0" applyFont="1" applyFill="1" applyAlignment="1">
      <alignment horizontal="center" vertical="center"/>
    </xf>
    <xf numFmtId="0" fontId="10" fillId="10" borderId="0" xfId="0" applyFont="1" applyFill="1" applyAlignment="1">
      <alignment horizontal="center" vertical="center"/>
    </xf>
    <xf numFmtId="0" fontId="45" fillId="20" borderId="0" xfId="0" applyFont="1" applyFill="1" applyAlignment="1">
      <alignment horizontal="center" vertical="center"/>
    </xf>
    <xf numFmtId="0" fontId="24" fillId="25" borderId="0" xfId="0" applyFont="1" applyFill="1" applyBorder="1" applyAlignment="1">
      <alignment horizontal="center" vertical="center" textRotation="1" wrapText="1"/>
    </xf>
    <xf numFmtId="0" fontId="36" fillId="14" borderId="0" xfId="0" applyFont="1" applyFill="1" applyAlignment="1">
      <alignment horizontal="center" wrapText="1"/>
    </xf>
    <xf numFmtId="0" fontId="24" fillId="4" borderId="0" xfId="0" applyFont="1" applyFill="1" applyAlignment="1">
      <alignment horizontal="center" vertical="center" textRotation="1"/>
    </xf>
    <xf numFmtId="0" fontId="18" fillId="7" borderId="0" xfId="0" applyFont="1" applyFill="1" applyAlignment="1">
      <alignment horizontal="center" vertical="center"/>
    </xf>
    <xf numFmtId="0" fontId="36" fillId="4" borderId="0" xfId="0" applyFont="1" applyFill="1" applyAlignment="1">
      <alignment horizontal="center" vertical="center" wrapText="1"/>
    </xf>
    <xf numFmtId="4" fontId="24" fillId="9" borderId="0" xfId="0" applyNumberFormat="1" applyFont="1" applyFill="1" applyAlignment="1">
      <alignment horizontal="center" vertical="center"/>
    </xf>
    <xf numFmtId="0" fontId="24" fillId="25" borderId="0" xfId="0" applyFont="1" applyFill="1" applyBorder="1" applyAlignment="1">
      <alignment horizontal="center" vertical="center" textRotation="91" wrapText="1" readingOrder="1"/>
    </xf>
    <xf numFmtId="0" fontId="45" fillId="23" borderId="0" xfId="0" applyFont="1" applyFill="1" applyAlignment="1">
      <alignment horizontal="center" vertical="center"/>
    </xf>
    <xf numFmtId="0" fontId="45" fillId="8" borderId="0" xfId="0" applyFont="1" applyFill="1" applyAlignment="1">
      <alignment horizontal="center" vertical="center"/>
    </xf>
    <xf numFmtId="4" fontId="18" fillId="7" borderId="0" xfId="0" applyNumberFormat="1" applyFont="1" applyFill="1" applyAlignment="1">
      <alignment horizontal="center" vertical="center"/>
    </xf>
    <xf numFmtId="0" fontId="45" fillId="5" borderId="0" xfId="0" applyFont="1" applyFill="1" applyAlignment="1">
      <alignment horizontal="center" vertical="center"/>
    </xf>
    <xf numFmtId="0" fontId="45" fillId="27" borderId="0" xfId="0" applyFont="1" applyFill="1" applyAlignment="1">
      <alignment horizontal="center" vertical="center"/>
    </xf>
    <xf numFmtId="0" fontId="45" fillId="30" borderId="0" xfId="0" applyFont="1" applyFill="1" applyAlignment="1">
      <alignment horizontal="center" vertical="center"/>
    </xf>
    <xf numFmtId="0" fontId="45" fillId="38" borderId="0" xfId="0" applyFont="1" applyFill="1" applyAlignment="1">
      <alignment horizontal="center" vertical="center"/>
    </xf>
    <xf numFmtId="0" fontId="82" fillId="4" borderId="0" xfId="0" applyFont="1" applyFill="1" applyAlignment="1">
      <alignment horizontal="center"/>
    </xf>
    <xf numFmtId="0" fontId="71" fillId="30" borderId="0" xfId="0" applyFont="1" applyFill="1" applyAlignment="1">
      <alignment horizontal="center"/>
    </xf>
    <xf numFmtId="4" fontId="0" fillId="0" borderId="0" xfId="0" applyNumberFormat="1" applyFill="1" applyAlignment="1">
      <alignment horizontal="center"/>
    </xf>
    <xf numFmtId="0" fontId="0" fillId="0" borderId="0" xfId="0" applyFill="1" applyAlignment="1">
      <alignment horizontal="center"/>
    </xf>
    <xf numFmtId="0" fontId="71" fillId="27" borderId="0" xfId="0" applyFont="1" applyFill="1" applyAlignment="1">
      <alignment horizontal="center"/>
    </xf>
    <xf numFmtId="0" fontId="71" fillId="37" borderId="0" xfId="0" applyFont="1" applyFill="1" applyAlignment="1">
      <alignment horizontal="center"/>
    </xf>
    <xf numFmtId="4" fontId="0" fillId="0" borderId="0" xfId="0" applyNumberFormat="1" applyAlignment="1">
      <alignment horizontal="center"/>
    </xf>
    <xf numFmtId="0" fontId="0" fillId="0" borderId="0" xfId="0" applyAlignment="1">
      <alignment horizontal="center"/>
    </xf>
    <xf numFmtId="0" fontId="15" fillId="5" borderId="0" xfId="0" applyFont="1" applyFill="1" applyAlignment="1">
      <alignment horizontal="center"/>
    </xf>
    <xf numFmtId="0" fontId="15" fillId="7" borderId="0" xfId="0" applyFont="1" applyFill="1" applyAlignment="1">
      <alignment horizontal="center"/>
    </xf>
    <xf numFmtId="4" fontId="15" fillId="20" borderId="0" xfId="0" applyNumberFormat="1" applyFont="1" applyFill="1" applyAlignment="1">
      <alignment horizontal="center"/>
    </xf>
    <xf numFmtId="4" fontId="0" fillId="20" borderId="0" xfId="0" applyNumberFormat="1" applyFill="1" applyAlignment="1">
      <alignment horizontal="center"/>
    </xf>
    <xf numFmtId="0" fontId="15" fillId="15" borderId="0" xfId="0" applyFont="1" applyFill="1" applyAlignment="1">
      <alignment horizontal="center"/>
    </xf>
    <xf numFmtId="0" fontId="15" fillId="23" borderId="0" xfId="0" applyFont="1" applyFill="1" applyAlignment="1">
      <alignment horizontal="center"/>
    </xf>
    <xf numFmtId="4" fontId="71" fillId="46" borderId="0" xfId="0" applyNumberFormat="1" applyFont="1" applyFill="1" applyAlignment="1">
      <alignment horizontal="center"/>
    </xf>
    <xf numFmtId="4" fontId="0" fillId="46" borderId="0" xfId="0" applyNumberFormat="1" applyFill="1" applyAlignment="1">
      <alignment horizontal="center"/>
    </xf>
    <xf numFmtId="0" fontId="0" fillId="43" borderId="0" xfId="0" applyFill="1" applyAlignment="1">
      <alignment horizontal="center"/>
    </xf>
    <xf numFmtId="4" fontId="0" fillId="43" borderId="0" xfId="0" applyNumberFormat="1" applyFill="1" applyAlignment="1">
      <alignment horizontal="center"/>
    </xf>
    <xf numFmtId="0" fontId="17" fillId="4" borderId="0" xfId="0" applyFont="1" applyFill="1" applyAlignment="1">
      <alignment horizontal="center"/>
    </xf>
    <xf numFmtId="4" fontId="15" fillId="5" borderId="0" xfId="0" applyNumberFormat="1" applyFont="1" applyFill="1" applyAlignment="1">
      <alignment horizontal="center"/>
    </xf>
    <xf numFmtId="4" fontId="15" fillId="6" borderId="0" xfId="0" applyNumberFormat="1" applyFont="1" applyFill="1" applyAlignment="1">
      <alignment horizontal="center"/>
    </xf>
    <xf numFmtId="4" fontId="15" fillId="7" borderId="0" xfId="0" applyNumberFormat="1" applyFont="1" applyFill="1" applyAlignment="1">
      <alignment horizontal="center"/>
    </xf>
    <xf numFmtId="0" fontId="15" fillId="6" borderId="0" xfId="0" applyFont="1" applyFill="1" applyAlignment="1">
      <alignment horizontal="center"/>
    </xf>
    <xf numFmtId="4" fontId="71" fillId="7" borderId="0" xfId="0" applyNumberFormat="1" applyFont="1" applyFill="1" applyAlignment="1">
      <alignment horizontal="center"/>
    </xf>
    <xf numFmtId="0" fontId="15" fillId="10" borderId="0" xfId="0" applyFont="1" applyFill="1" applyAlignment="1">
      <alignment horizontal="center"/>
    </xf>
    <xf numFmtId="4" fontId="15" fillId="8" borderId="0" xfId="0" applyNumberFormat="1" applyFont="1" applyFill="1" applyAlignment="1">
      <alignment horizontal="center"/>
    </xf>
    <xf numFmtId="0" fontId="16" fillId="4" borderId="0" xfId="0" applyFont="1" applyFill="1" applyAlignment="1">
      <alignment horizontal="center"/>
    </xf>
    <xf numFmtId="0" fontId="71" fillId="38" borderId="0" xfId="0" applyFont="1" applyFill="1" applyAlignment="1">
      <alignment horizontal="center"/>
    </xf>
    <xf numFmtId="0" fontId="71" fillId="41" borderId="0" xfId="0" applyFont="1" applyFill="1" applyAlignment="1">
      <alignment horizontal="center"/>
    </xf>
    <xf numFmtId="0" fontId="71" fillId="40" borderId="0" xfId="0" applyFont="1" applyFill="1" applyAlignment="1">
      <alignment horizontal="center"/>
    </xf>
    <xf numFmtId="0" fontId="0" fillId="54" borderId="0" xfId="0" applyFill="1" applyAlignment="1">
      <alignment horizontal="center"/>
    </xf>
    <xf numFmtId="0" fontId="0" fillId="55" borderId="0" xfId="0" applyFill="1" applyAlignment="1">
      <alignment horizontal="center"/>
    </xf>
    <xf numFmtId="0" fontId="71" fillId="49" borderId="0" xfId="0" applyFont="1" applyFill="1" applyAlignment="1">
      <alignment horizontal="center"/>
    </xf>
    <xf numFmtId="0" fontId="0" fillId="27" borderId="0" xfId="0" applyFill="1" applyAlignment="1">
      <alignment horizontal="center"/>
    </xf>
    <xf numFmtId="0" fontId="0" fillId="38" borderId="0" xfId="0" applyFill="1" applyAlignment="1">
      <alignment horizontal="center"/>
    </xf>
    <xf numFmtId="0" fontId="0" fillId="33" borderId="0" xfId="0" applyFill="1" applyAlignment="1">
      <alignment horizontal="center"/>
    </xf>
    <xf numFmtId="0" fontId="0" fillId="48" borderId="0" xfId="0" applyFill="1" applyAlignment="1">
      <alignment horizontal="center"/>
    </xf>
    <xf numFmtId="0" fontId="0" fillId="29" borderId="0" xfId="0" applyFill="1" applyAlignment="1">
      <alignment horizontal="center"/>
    </xf>
    <xf numFmtId="0" fontId="0" fillId="42" borderId="0" xfId="0" applyFill="1" applyAlignment="1">
      <alignment horizontal="center"/>
    </xf>
    <xf numFmtId="4" fontId="71" fillId="43" borderId="0" xfId="0" applyNumberFormat="1" applyFont="1" applyFill="1" applyAlignment="1">
      <alignment horizontal="center"/>
    </xf>
    <xf numFmtId="0" fontId="0" fillId="63" borderId="0" xfId="0" applyFill="1" applyAlignment="1">
      <alignment horizontal="center"/>
    </xf>
    <xf numFmtId="4" fontId="0" fillId="2" borderId="0" xfId="0" applyNumberFormat="1" applyFill="1" applyAlignment="1">
      <alignment horizontal="center"/>
    </xf>
    <xf numFmtId="0" fontId="110" fillId="0" borderId="22" xfId="0" applyFont="1" applyBorder="1" applyAlignment="1">
      <alignment horizontal="center"/>
    </xf>
    <xf numFmtId="0" fontId="110" fillId="0" borderId="23" xfId="0" applyFont="1" applyBorder="1" applyAlignment="1">
      <alignment horizontal="center"/>
    </xf>
    <xf numFmtId="0" fontId="110" fillId="0" borderId="24" xfId="0" applyFont="1" applyBorder="1" applyAlignment="1">
      <alignment horizontal="center"/>
    </xf>
    <xf numFmtId="0" fontId="46" fillId="0" borderId="9" xfId="0" applyFont="1" applyBorder="1" applyAlignment="1">
      <alignment horizontal="right"/>
    </xf>
    <xf numFmtId="0" fontId="46" fillId="0" borderId="0" xfId="0" applyFont="1" applyBorder="1" applyAlignment="1">
      <alignment horizontal="right"/>
    </xf>
    <xf numFmtId="0" fontId="46" fillId="0" borderId="13" xfId="0" applyFont="1" applyFill="1" applyBorder="1" applyAlignment="1">
      <alignment horizontal="center"/>
    </xf>
    <xf numFmtId="0" fontId="46" fillId="0" borderId="14" xfId="0" applyFont="1" applyFill="1" applyBorder="1" applyAlignment="1">
      <alignment horizontal="center"/>
    </xf>
    <xf numFmtId="0" fontId="46" fillId="0" borderId="15" xfId="0" applyFont="1" applyFill="1" applyBorder="1" applyAlignment="1">
      <alignment horizontal="center"/>
    </xf>
    <xf numFmtId="0" fontId="119" fillId="0" borderId="0" xfId="0" applyFont="1" applyFill="1" applyAlignment="1">
      <alignment horizontal="center"/>
    </xf>
    <xf numFmtId="0" fontId="84" fillId="52" borderId="0" xfId="0" applyFont="1" applyFill="1" applyBorder="1" applyAlignment="1">
      <alignment horizontal="center" vertical="center" wrapText="1"/>
    </xf>
    <xf numFmtId="0" fontId="84" fillId="52" borderId="7" xfId="0" applyFont="1" applyFill="1" applyBorder="1" applyAlignment="1">
      <alignment horizontal="center" vertical="center" wrapText="1"/>
    </xf>
    <xf numFmtId="0" fontId="131" fillId="0" borderId="0" xfId="0" applyFont="1" applyFill="1" applyAlignment="1">
      <alignment horizontal="center"/>
    </xf>
    <xf numFmtId="0" fontId="129" fillId="0" borderId="0" xfId="0" applyFont="1" applyFill="1" applyAlignment="1">
      <alignment horizontal="center"/>
    </xf>
    <xf numFmtId="168" fontId="129" fillId="0" borderId="0" xfId="4" applyNumberFormat="1" applyFont="1" applyFill="1" applyAlignment="1">
      <alignment horizontal="center"/>
    </xf>
    <xf numFmtId="0" fontId="46" fillId="0" borderId="9" xfId="0" applyFont="1" applyBorder="1" applyAlignment="1">
      <alignment horizontal="center"/>
    </xf>
    <xf numFmtId="0" fontId="46" fillId="0" borderId="0" xfId="0" applyFont="1" applyBorder="1" applyAlignment="1">
      <alignment horizontal="center"/>
    </xf>
    <xf numFmtId="0" fontId="46" fillId="0" borderId="10" xfId="0" applyFont="1" applyBorder="1" applyAlignment="1">
      <alignment horizontal="center"/>
    </xf>
    <xf numFmtId="16" fontId="71" fillId="0" borderId="35" xfId="0" applyNumberFormat="1" applyFont="1" applyBorder="1" applyAlignment="1">
      <alignment horizontal="center"/>
    </xf>
    <xf numFmtId="16" fontId="71" fillId="0" borderId="17" xfId="0" applyNumberFormat="1" applyFont="1" applyBorder="1" applyAlignment="1">
      <alignment horizontal="center"/>
    </xf>
    <xf numFmtId="16" fontId="71" fillId="0" borderId="30" xfId="0" applyNumberFormat="1" applyFont="1" applyBorder="1" applyAlignment="1">
      <alignment horizontal="center"/>
    </xf>
    <xf numFmtId="0" fontId="110" fillId="0" borderId="0" xfId="0" applyFont="1" applyFill="1" applyBorder="1" applyAlignment="1">
      <alignment horizontal="center"/>
    </xf>
    <xf numFmtId="0" fontId="46" fillId="0" borderId="0" xfId="0" applyFont="1" applyFill="1" applyBorder="1" applyAlignment="1">
      <alignment horizontal="center"/>
    </xf>
    <xf numFmtId="0" fontId="128" fillId="0" borderId="0" xfId="0" applyFont="1" applyFill="1" applyBorder="1" applyAlignment="1">
      <alignment horizontal="center"/>
    </xf>
    <xf numFmtId="0" fontId="128" fillId="0" borderId="7" xfId="0" applyFont="1" applyFill="1" applyBorder="1" applyAlignment="1">
      <alignment horizontal="center"/>
    </xf>
    <xf numFmtId="0" fontId="124" fillId="0" borderId="0" xfId="0" applyFont="1" applyFill="1" applyAlignment="1">
      <alignment horizontal="center" vertical="center"/>
    </xf>
    <xf numFmtId="0" fontId="45" fillId="0" borderId="0" xfId="0" applyFont="1" applyFill="1" applyAlignment="1">
      <alignment horizontal="center" vertical="center" textRotation="1" wrapText="1"/>
    </xf>
    <xf numFmtId="0" fontId="128" fillId="0" borderId="0" xfId="0" applyNumberFormat="1" applyFont="1" applyFill="1" applyBorder="1" applyAlignment="1">
      <alignment horizontal="center"/>
    </xf>
    <xf numFmtId="0" fontId="128" fillId="0" borderId="7" xfId="0" applyNumberFormat="1" applyFont="1" applyFill="1" applyBorder="1" applyAlignment="1">
      <alignment horizontal="center"/>
    </xf>
    <xf numFmtId="0" fontId="84" fillId="52" borderId="0" xfId="0" applyFont="1" applyFill="1" applyAlignment="1">
      <alignment horizontal="center" wrapText="1"/>
    </xf>
    <xf numFmtId="170" fontId="46" fillId="0" borderId="35" xfId="0" applyNumberFormat="1" applyFont="1" applyFill="1" applyBorder="1" applyAlignment="1">
      <alignment horizontal="left" vertical="center"/>
    </xf>
    <xf numFmtId="170" fontId="46" fillId="0" borderId="30" xfId="0" applyNumberFormat="1" applyFont="1" applyFill="1" applyBorder="1" applyAlignment="1">
      <alignment horizontal="left" vertical="center"/>
    </xf>
    <xf numFmtId="0" fontId="46" fillId="0" borderId="9" xfId="0" applyFont="1" applyFill="1" applyBorder="1" applyAlignment="1">
      <alignment horizontal="center"/>
    </xf>
    <xf numFmtId="0" fontId="46" fillId="0" borderId="10" xfId="0" applyFont="1" applyFill="1" applyBorder="1" applyAlignment="1">
      <alignment horizontal="center"/>
    </xf>
    <xf numFmtId="0" fontId="110" fillId="0" borderId="45" xfId="0" applyFont="1" applyBorder="1" applyAlignment="1">
      <alignment horizontal="center"/>
    </xf>
    <xf numFmtId="0" fontId="110" fillId="0" borderId="46" xfId="0" applyFont="1" applyBorder="1" applyAlignment="1">
      <alignment horizontal="center"/>
    </xf>
    <xf numFmtId="0" fontId="110" fillId="0" borderId="52" xfId="0" applyFont="1" applyBorder="1" applyAlignment="1">
      <alignment horizontal="center"/>
    </xf>
    <xf numFmtId="170" fontId="50" fillId="52" borderId="35" xfId="0" applyNumberFormat="1" applyFont="1" applyFill="1" applyBorder="1" applyAlignment="1">
      <alignment horizontal="center" vertical="center"/>
    </xf>
    <xf numFmtId="170" fontId="50" fillId="52" borderId="17" xfId="0" applyNumberFormat="1" applyFont="1" applyFill="1" applyBorder="1" applyAlignment="1">
      <alignment horizontal="center" vertical="center"/>
    </xf>
    <xf numFmtId="170" fontId="50" fillId="52" borderId="30" xfId="0" applyNumberFormat="1" applyFont="1" applyFill="1" applyBorder="1" applyAlignment="1">
      <alignment horizontal="center" vertical="center"/>
    </xf>
    <xf numFmtId="170" fontId="50" fillId="51" borderId="35" xfId="0" applyNumberFormat="1" applyFont="1" applyFill="1" applyBorder="1" applyAlignment="1">
      <alignment horizontal="center" vertical="center"/>
    </xf>
    <xf numFmtId="170" fontId="50" fillId="51" borderId="17" xfId="0" applyNumberFormat="1" applyFont="1" applyFill="1" applyBorder="1" applyAlignment="1">
      <alignment horizontal="center" vertical="center"/>
    </xf>
    <xf numFmtId="170" fontId="50" fillId="51" borderId="30" xfId="0" applyNumberFormat="1" applyFont="1" applyFill="1" applyBorder="1" applyAlignment="1">
      <alignment horizontal="center" vertical="center"/>
    </xf>
    <xf numFmtId="170" fontId="50" fillId="0" borderId="35" xfId="0" applyNumberFormat="1" applyFont="1" applyFill="1" applyBorder="1" applyAlignment="1">
      <alignment horizontal="center" vertical="center"/>
    </xf>
    <xf numFmtId="170" fontId="50" fillId="0" borderId="30" xfId="0" applyNumberFormat="1" applyFont="1" applyFill="1" applyBorder="1" applyAlignment="1">
      <alignment horizontal="center" vertical="center"/>
    </xf>
    <xf numFmtId="0" fontId="124" fillId="0" borderId="0" xfId="0" applyFont="1" applyFill="1" applyAlignment="1">
      <alignment horizontal="center"/>
    </xf>
    <xf numFmtId="0" fontId="84" fillId="52" borderId="0" xfId="0" applyFont="1" applyFill="1" applyAlignment="1">
      <alignment horizontal="center" vertical="top" wrapText="1"/>
    </xf>
    <xf numFmtId="0" fontId="124" fillId="0" borderId="27" xfId="0" applyFont="1" applyFill="1" applyBorder="1" applyAlignment="1">
      <alignment horizontal="center"/>
    </xf>
    <xf numFmtId="0" fontId="45" fillId="52" borderId="0" xfId="0" applyFont="1" applyFill="1" applyAlignment="1">
      <alignment horizontal="center" vertical="center" textRotation="1" wrapText="1"/>
    </xf>
    <xf numFmtId="17" fontId="46" fillId="0" borderId="41" xfId="0" applyNumberFormat="1" applyFont="1" applyFill="1" applyBorder="1" applyAlignment="1">
      <alignment horizontal="center" vertical="center"/>
    </xf>
    <xf numFmtId="17" fontId="46" fillId="0" borderId="27" xfId="0" applyNumberFormat="1" applyFont="1" applyFill="1" applyBorder="1" applyAlignment="1">
      <alignment horizontal="center" vertical="center"/>
    </xf>
    <xf numFmtId="17" fontId="46" fillId="0" borderId="50" xfId="0" applyNumberFormat="1" applyFont="1" applyFill="1" applyBorder="1" applyAlignment="1">
      <alignment horizontal="center" vertical="center"/>
    </xf>
    <xf numFmtId="0" fontId="127" fillId="0" borderId="9" xfId="0" applyFont="1" applyFill="1" applyBorder="1" applyAlignment="1">
      <alignment horizontal="left" vertical="distributed"/>
    </xf>
    <xf numFmtId="0" fontId="127" fillId="0" borderId="0" xfId="0" applyFont="1" applyFill="1" applyBorder="1" applyAlignment="1">
      <alignment horizontal="left" vertical="distributed"/>
    </xf>
    <xf numFmtId="16" fontId="0" fillId="0" borderId="35" xfId="0" applyNumberFormat="1" applyFont="1" applyBorder="1" applyAlignment="1">
      <alignment horizontal="right" vertical="center"/>
    </xf>
    <xf numFmtId="16" fontId="0" fillId="0" borderId="17" xfId="0" applyNumberFormat="1" applyFont="1" applyBorder="1" applyAlignment="1">
      <alignment horizontal="right" vertical="center"/>
    </xf>
    <xf numFmtId="16" fontId="0" fillId="0" borderId="30" xfId="0" applyNumberFormat="1" applyFont="1" applyBorder="1" applyAlignment="1">
      <alignment horizontal="right" vertical="center"/>
    </xf>
    <xf numFmtId="0" fontId="149" fillId="0" borderId="9" xfId="0" applyFont="1" applyBorder="1" applyAlignment="1">
      <alignment horizontal="left" vertical="distributed"/>
    </xf>
    <xf numFmtId="0" fontId="149" fillId="0" borderId="0" xfId="0" applyFont="1" applyBorder="1" applyAlignment="1">
      <alignment horizontal="left" vertical="distributed"/>
    </xf>
    <xf numFmtId="170" fontId="50" fillId="0" borderId="17" xfId="0" applyNumberFormat="1" applyFont="1" applyFill="1" applyBorder="1" applyAlignment="1">
      <alignment horizontal="center" vertical="center"/>
    </xf>
    <xf numFmtId="0" fontId="110" fillId="0" borderId="22" xfId="0" applyFont="1" applyFill="1" applyBorder="1" applyAlignment="1">
      <alignment horizontal="center"/>
    </xf>
    <xf numFmtId="0" fontId="110" fillId="0" borderId="23" xfId="0" applyFont="1" applyFill="1" applyBorder="1" applyAlignment="1">
      <alignment horizontal="center"/>
    </xf>
    <xf numFmtId="0" fontId="110" fillId="0" borderId="24" xfId="0" applyFont="1" applyFill="1" applyBorder="1" applyAlignment="1">
      <alignment horizontal="center"/>
    </xf>
    <xf numFmtId="16" fontId="0" fillId="0" borderId="35" xfId="0" applyNumberFormat="1" applyFont="1" applyBorder="1" applyAlignment="1">
      <alignment horizontal="center"/>
    </xf>
    <xf numFmtId="16" fontId="0" fillId="0" borderId="30" xfId="0" applyNumberFormat="1" applyFont="1" applyBorder="1" applyAlignment="1">
      <alignment horizontal="center"/>
    </xf>
    <xf numFmtId="16" fontId="0" fillId="0" borderId="35" xfId="0" applyNumberFormat="1" applyFont="1" applyBorder="1" applyAlignment="1">
      <alignment horizontal="center" vertical="top"/>
    </xf>
    <xf numFmtId="16" fontId="0" fillId="0" borderId="17" xfId="0" applyNumberFormat="1" applyFont="1" applyBorder="1" applyAlignment="1">
      <alignment horizontal="center" vertical="top"/>
    </xf>
    <xf numFmtId="16" fontId="0" fillId="0" borderId="30" xfId="0" applyNumberFormat="1" applyFont="1" applyBorder="1" applyAlignment="1">
      <alignment horizontal="center" vertical="top"/>
    </xf>
    <xf numFmtId="0" fontId="124" fillId="0" borderId="1" xfId="0" applyFont="1" applyFill="1" applyBorder="1" applyAlignment="1">
      <alignment horizontal="center" vertical="center"/>
    </xf>
    <xf numFmtId="0" fontId="46" fillId="0" borderId="38" xfId="0" applyFont="1" applyBorder="1" applyAlignment="1">
      <alignment horizontal="center"/>
    </xf>
    <xf numFmtId="0" fontId="46" fillId="0" borderId="39" xfId="0" applyFont="1" applyBorder="1" applyAlignment="1">
      <alignment horizontal="center"/>
    </xf>
    <xf numFmtId="0" fontId="46" fillId="0" borderId="40" xfId="0" applyFont="1" applyBorder="1" applyAlignment="1">
      <alignment horizontal="center"/>
    </xf>
    <xf numFmtId="0" fontId="46" fillId="0" borderId="41" xfId="0" applyFont="1" applyBorder="1" applyAlignment="1">
      <alignment horizontal="left"/>
    </xf>
    <xf numFmtId="0" fontId="46" fillId="0" borderId="27" xfId="0" applyFont="1" applyBorder="1" applyAlignment="1">
      <alignment horizontal="left"/>
    </xf>
    <xf numFmtId="0" fontId="46" fillId="0" borderId="28" xfId="0" applyFont="1" applyBorder="1" applyAlignment="1">
      <alignment horizontal="left"/>
    </xf>
    <xf numFmtId="0" fontId="46" fillId="0" borderId="11" xfId="0" applyFont="1"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46" fillId="0" borderId="44" xfId="0" applyFont="1" applyBorder="1" applyAlignment="1">
      <alignment horizontal="right"/>
    </xf>
    <xf numFmtId="0" fontId="46" fillId="0" borderId="42" xfId="0" applyFont="1" applyBorder="1" applyAlignment="1">
      <alignment horizontal="right"/>
    </xf>
    <xf numFmtId="0" fontId="46" fillId="0" borderId="43" xfId="0" applyFont="1" applyBorder="1" applyAlignment="1">
      <alignment horizontal="right"/>
    </xf>
    <xf numFmtId="0" fontId="75" fillId="0" borderId="45" xfId="0" applyFont="1" applyBorder="1"/>
    <xf numFmtId="0" fontId="75" fillId="0" borderId="46" xfId="0" applyFont="1" applyBorder="1"/>
    <xf numFmtId="0" fontId="75" fillId="0" borderId="47" xfId="0" applyFont="1" applyBorder="1"/>
    <xf numFmtId="0" fontId="75" fillId="0" borderId="45" xfId="0" applyFont="1" applyBorder="1" applyAlignment="1">
      <alignment horizontal="center"/>
    </xf>
    <xf numFmtId="0" fontId="75" fillId="0" borderId="46" xfId="0" applyFont="1" applyBorder="1" applyAlignment="1">
      <alignment horizontal="center"/>
    </xf>
    <xf numFmtId="0" fontId="75" fillId="0" borderId="47" xfId="0" applyFont="1" applyBorder="1" applyAlignment="1">
      <alignment horizontal="center"/>
    </xf>
    <xf numFmtId="0" fontId="75" fillId="0" borderId="45" xfId="0" applyFont="1" applyBorder="1" applyAlignment="1">
      <alignment horizontal="right"/>
    </xf>
    <xf numFmtId="0" fontId="75" fillId="0" borderId="46" xfId="0" applyFont="1" applyBorder="1" applyAlignment="1">
      <alignment horizontal="right"/>
    </xf>
    <xf numFmtId="0" fontId="75" fillId="0" borderId="47" xfId="0" applyFont="1" applyBorder="1" applyAlignment="1">
      <alignment horizontal="right"/>
    </xf>
    <xf numFmtId="0" fontId="46" fillId="17" borderId="18" xfId="0" applyFont="1" applyFill="1" applyBorder="1" applyAlignment="1">
      <alignment horizontal="center"/>
    </xf>
    <xf numFmtId="0" fontId="46" fillId="17" borderId="19" xfId="0" applyFont="1" applyFill="1" applyBorder="1" applyAlignment="1">
      <alignment horizontal="center"/>
    </xf>
    <xf numFmtId="0" fontId="46" fillId="0" borderId="22" xfId="0" applyFont="1" applyBorder="1" applyAlignment="1">
      <alignment horizontal="center"/>
    </xf>
    <xf numFmtId="0" fontId="46" fillId="0" borderId="23" xfId="0" applyFont="1" applyBorder="1" applyAlignment="1">
      <alignment horizontal="center"/>
    </xf>
    <xf numFmtId="0" fontId="46" fillId="0" borderId="24" xfId="0" applyFont="1" applyBorder="1" applyAlignment="1">
      <alignment horizontal="center"/>
    </xf>
    <xf numFmtId="0" fontId="71" fillId="0" borderId="11" xfId="0" applyFont="1" applyBorder="1" applyAlignment="1">
      <alignment horizontal="center"/>
    </xf>
    <xf numFmtId="0" fontId="71" fillId="0" borderId="1" xfId="0" applyFont="1" applyBorder="1" applyAlignment="1">
      <alignment horizontal="center"/>
    </xf>
    <xf numFmtId="0" fontId="71" fillId="0" borderId="12" xfId="0" applyFont="1" applyBorder="1" applyAlignment="1">
      <alignment horizontal="center"/>
    </xf>
    <xf numFmtId="0" fontId="75" fillId="0" borderId="22" xfId="0" applyFont="1" applyBorder="1" applyAlignment="1">
      <alignment horizontal="center"/>
    </xf>
    <xf numFmtId="0" fontId="75" fillId="0" borderId="23" xfId="0" applyFont="1" applyBorder="1" applyAlignment="1">
      <alignment horizontal="center"/>
    </xf>
    <xf numFmtId="0" fontId="75" fillId="0" borderId="32" xfId="0" applyFont="1" applyBorder="1" applyAlignment="1">
      <alignment horizontal="center"/>
    </xf>
    <xf numFmtId="0" fontId="75" fillId="0" borderId="9" xfId="0" applyFont="1" applyBorder="1"/>
    <xf numFmtId="0" fontId="75" fillId="0" borderId="0" xfId="0" applyFont="1" applyBorder="1"/>
    <xf numFmtId="0" fontId="46" fillId="0" borderId="25" xfId="0" applyFont="1"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75" fillId="34" borderId="23" xfId="0" applyFont="1" applyFill="1" applyBorder="1" applyAlignment="1">
      <alignment horizontal="center"/>
    </xf>
    <xf numFmtId="0" fontId="75" fillId="34" borderId="32" xfId="0" applyFont="1" applyFill="1" applyBorder="1" applyAlignment="1">
      <alignment horizontal="center"/>
    </xf>
    <xf numFmtId="0" fontId="80" fillId="0" borderId="9" xfId="0" applyFont="1" applyBorder="1"/>
    <xf numFmtId="0" fontId="80" fillId="0" borderId="0" xfId="0" applyFont="1" applyBorder="1"/>
    <xf numFmtId="4" fontId="0" fillId="0" borderId="2" xfId="0" applyNumberFormat="1" applyBorder="1" applyAlignment="1">
      <alignment horizontal="center" wrapText="1"/>
    </xf>
    <xf numFmtId="4" fontId="0" fillId="0" borderId="27" xfId="0" applyNumberFormat="1" applyBorder="1" applyAlignment="1">
      <alignment horizontal="center" wrapText="1"/>
    </xf>
    <xf numFmtId="4" fontId="0" fillId="0" borderId="28" xfId="0" applyNumberFormat="1" applyBorder="1" applyAlignment="1">
      <alignment horizontal="center" wrapText="1"/>
    </xf>
    <xf numFmtId="0" fontId="46" fillId="17" borderId="23" xfId="0" applyFont="1" applyFill="1" applyBorder="1" applyAlignment="1">
      <alignment horizontal="center"/>
    </xf>
    <xf numFmtId="0" fontId="46" fillId="17" borderId="24" xfId="0" applyFont="1" applyFill="1" applyBorder="1" applyAlignment="1">
      <alignment horizontal="center"/>
    </xf>
    <xf numFmtId="0" fontId="15" fillId="0" borderId="0" xfId="0" applyFont="1" applyAlignment="1">
      <alignment horizontal="center"/>
    </xf>
    <xf numFmtId="0" fontId="46" fillId="0" borderId="29"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46" fillId="0" borderId="4" xfId="0" applyFont="1" applyBorder="1" applyAlignment="1">
      <alignment horizontal="center"/>
    </xf>
    <xf numFmtId="0" fontId="46" fillId="17" borderId="18" xfId="0" applyFont="1" applyFill="1" applyBorder="1" applyAlignment="1">
      <alignment horizontal="center" wrapText="1"/>
    </xf>
    <xf numFmtId="0" fontId="46" fillId="17" borderId="19" xfId="0" applyFont="1" applyFill="1" applyBorder="1" applyAlignment="1">
      <alignment horizontal="center" wrapText="1"/>
    </xf>
    <xf numFmtId="0" fontId="46" fillId="0" borderId="3" xfId="0" applyFont="1" applyBorder="1" applyAlignment="1">
      <alignment horizontal="center"/>
    </xf>
    <xf numFmtId="0" fontId="46" fillId="0" borderId="18" xfId="0" applyFont="1" applyBorder="1" applyAlignment="1">
      <alignment horizontal="center"/>
    </xf>
    <xf numFmtId="0" fontId="46" fillId="0" borderId="19" xfId="0" applyFont="1" applyBorder="1" applyAlignment="1">
      <alignment horizontal="center"/>
    </xf>
    <xf numFmtId="0" fontId="75" fillId="0" borderId="13" xfId="0" applyFont="1" applyBorder="1" applyAlignment="1">
      <alignment horizontal="center"/>
    </xf>
    <xf numFmtId="0" fontId="75" fillId="0" borderId="14" xfId="0" applyFont="1" applyBorder="1" applyAlignment="1">
      <alignment horizontal="center"/>
    </xf>
    <xf numFmtId="0" fontId="75" fillId="0" borderId="33" xfId="0" applyFont="1" applyBorder="1" applyAlignment="1">
      <alignment horizontal="center"/>
    </xf>
    <xf numFmtId="0" fontId="46" fillId="0" borderId="41" xfId="0" applyFont="1" applyBorder="1" applyAlignment="1">
      <alignment horizontal="center"/>
    </xf>
    <xf numFmtId="0" fontId="46" fillId="0" borderId="27" xfId="0" applyFont="1" applyBorder="1" applyAlignment="1">
      <alignment horizontal="center"/>
    </xf>
    <xf numFmtId="0" fontId="46" fillId="0" borderId="28" xfId="0" applyFont="1" applyBorder="1" applyAlignment="1">
      <alignment horizontal="center"/>
    </xf>
    <xf numFmtId="0" fontId="0" fillId="0" borderId="0" xfId="0" applyAlignment="1">
      <alignment horizontal="right"/>
    </xf>
    <xf numFmtId="12" fontId="0" fillId="0" borderId="0" xfId="0" applyNumberFormat="1" applyAlignment="1">
      <alignment horizontal="center"/>
    </xf>
    <xf numFmtId="0" fontId="12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58" fillId="4" borderId="0" xfId="0" applyFont="1" applyFill="1" applyAlignment="1">
      <alignment horizontal="center" vertical="center" wrapText="1"/>
    </xf>
    <xf numFmtId="0" fontId="57" fillId="4" borderId="0" xfId="0" applyFont="1" applyFill="1" applyAlignment="1">
      <alignment horizontal="center" vertical="center" wrapText="1"/>
    </xf>
    <xf numFmtId="0" fontId="59" fillId="4" borderId="0" xfId="0" applyFont="1" applyFill="1" applyAlignment="1">
      <alignment horizontal="center" vertical="center" wrapText="1"/>
    </xf>
    <xf numFmtId="0" fontId="34" fillId="4" borderId="0" xfId="0" applyFont="1" applyFill="1" applyAlignment="1">
      <alignment horizontal="center" vertical="center" wrapText="1"/>
    </xf>
    <xf numFmtId="0" fontId="10" fillId="20" borderId="0" xfId="0" applyFont="1" applyFill="1" applyAlignment="1">
      <alignment horizontal="center" vertical="center" wrapText="1"/>
    </xf>
    <xf numFmtId="0" fontId="53" fillId="11" borderId="0" xfId="0" applyFont="1" applyFill="1" applyAlignment="1">
      <alignment horizontal="center" vertical="center" wrapText="1"/>
    </xf>
    <xf numFmtId="0" fontId="54" fillId="11" borderId="0" xfId="0" applyFont="1" applyFill="1" applyAlignment="1">
      <alignment horizontal="center" vertical="center" wrapText="1"/>
    </xf>
    <xf numFmtId="0" fontId="2" fillId="4" borderId="0" xfId="0" applyFont="1" applyFill="1" applyAlignment="1">
      <alignment horizontal="center" vertical="center" wrapText="1"/>
    </xf>
    <xf numFmtId="0" fontId="24" fillId="4" borderId="0" xfId="0" applyFont="1" applyFill="1" applyAlignment="1">
      <alignment horizontal="center" vertical="center" wrapText="1"/>
    </xf>
    <xf numFmtId="0" fontId="64" fillId="4" borderId="0" xfId="0" applyFont="1" applyFill="1" applyAlignment="1">
      <alignment horizontal="center" vertical="center"/>
    </xf>
    <xf numFmtId="0" fontId="23" fillId="0" borderId="0" xfId="0" applyFont="1" applyFill="1" applyAlignment="1">
      <alignment horizontal="right" vertical="center"/>
    </xf>
    <xf numFmtId="165" fontId="22" fillId="0" borderId="0" xfId="0" applyNumberFormat="1" applyFont="1" applyFill="1" applyAlignment="1">
      <alignment horizontal="center" vertical="center"/>
    </xf>
    <xf numFmtId="0" fontId="22" fillId="0" borderId="0" xfId="0" applyFont="1" applyFill="1" applyAlignment="1">
      <alignment horizontal="center" vertical="center"/>
    </xf>
    <xf numFmtId="4" fontId="21" fillId="0" borderId="0" xfId="0" applyNumberFormat="1" applyFont="1" applyFill="1" applyAlignment="1">
      <alignment horizontal="center" vertical="center"/>
    </xf>
    <xf numFmtId="165" fontId="28" fillId="9" borderId="0" xfId="0" applyNumberFormat="1" applyFont="1" applyFill="1" applyAlignment="1">
      <alignment horizontal="center" vertical="center"/>
    </xf>
    <xf numFmtId="165" fontId="28" fillId="9" borderId="0" xfId="0" applyNumberFormat="1" applyFont="1" applyFill="1" applyAlignment="1">
      <alignment horizontal="center" vertical="center" wrapText="1"/>
    </xf>
    <xf numFmtId="0" fontId="18" fillId="20" borderId="0" xfId="0" applyFont="1" applyFill="1" applyAlignment="1">
      <alignment horizontal="center" vertical="center"/>
    </xf>
    <xf numFmtId="4" fontId="20" fillId="0" borderId="0" xfId="0" applyNumberFormat="1" applyFont="1" applyFill="1" applyAlignment="1">
      <alignment horizontal="center" vertical="center"/>
    </xf>
    <xf numFmtId="0" fontId="20" fillId="0" borderId="0" xfId="0" applyFont="1" applyFill="1" applyAlignment="1">
      <alignment horizontal="center" vertical="center"/>
    </xf>
    <xf numFmtId="4" fontId="35" fillId="8" borderId="0" xfId="0" applyNumberFormat="1" applyFont="1" applyFill="1" applyAlignment="1">
      <alignment horizontal="center" vertical="center"/>
    </xf>
    <xf numFmtId="0" fontId="18" fillId="10" borderId="0" xfId="0" applyFont="1" applyFill="1" applyAlignment="1">
      <alignment horizontal="center" vertical="center"/>
    </xf>
    <xf numFmtId="0" fontId="24" fillId="11" borderId="0" xfId="0" applyFont="1" applyFill="1" applyBorder="1" applyAlignment="1">
      <alignment horizontal="center" vertical="center" wrapText="1"/>
    </xf>
    <xf numFmtId="0" fontId="24" fillId="14" borderId="0" xfId="0" applyFont="1" applyFill="1" applyAlignment="1">
      <alignment horizontal="center" vertical="center" wrapText="1"/>
    </xf>
    <xf numFmtId="0" fontId="33" fillId="12" borderId="0" xfId="0" applyFont="1" applyFill="1" applyBorder="1" applyAlignment="1">
      <alignment horizontal="center" vertical="center" wrapText="1"/>
    </xf>
    <xf numFmtId="0" fontId="24" fillId="11" borderId="0" xfId="0" applyFont="1" applyFill="1" applyAlignment="1">
      <alignment horizontal="center" vertical="center"/>
    </xf>
    <xf numFmtId="0" fontId="23" fillId="11" borderId="0" xfId="0" applyFont="1" applyFill="1" applyAlignment="1">
      <alignment horizontal="center" vertical="center" textRotation="90" wrapText="1"/>
    </xf>
    <xf numFmtId="0" fontId="23" fillId="11" borderId="0" xfId="0" applyFont="1" applyFill="1" applyBorder="1" applyAlignment="1">
      <alignment horizontal="center" vertical="center" textRotation="90" wrapText="1"/>
    </xf>
    <xf numFmtId="0" fontId="23" fillId="11" borderId="0" xfId="0" applyFont="1" applyFill="1" applyAlignment="1">
      <alignment horizontal="center" vertical="center" wrapText="1"/>
    </xf>
    <xf numFmtId="0" fontId="24" fillId="11" borderId="0" xfId="0" applyFont="1" applyFill="1" applyAlignment="1">
      <alignment horizontal="center"/>
    </xf>
    <xf numFmtId="0" fontId="24" fillId="0" borderId="0" xfId="0" applyFont="1" applyFill="1" applyAlignment="1">
      <alignment horizontal="center"/>
    </xf>
    <xf numFmtId="0" fontId="24" fillId="11" borderId="0" xfId="0" applyFont="1" applyFill="1" applyAlignment="1">
      <alignment horizontal="center" vertical="center" wrapText="1"/>
    </xf>
    <xf numFmtId="0" fontId="34" fillId="11" borderId="0" xfId="0" applyFont="1" applyFill="1" applyAlignment="1">
      <alignment horizontal="center" vertical="center" wrapText="1"/>
    </xf>
    <xf numFmtId="16" fontId="24" fillId="12" borderId="0" xfId="0" applyNumberFormat="1" applyFont="1" applyFill="1" applyBorder="1" applyAlignment="1">
      <alignment horizontal="center" vertical="center" wrapText="1"/>
    </xf>
    <xf numFmtId="0" fontId="24" fillId="12" borderId="0" xfId="0" applyFont="1" applyFill="1" applyBorder="1" applyAlignment="1">
      <alignment horizontal="center" vertical="center" wrapText="1"/>
    </xf>
    <xf numFmtId="4" fontId="28" fillId="9" borderId="0" xfId="0" applyNumberFormat="1" applyFont="1" applyFill="1" applyAlignment="1">
      <alignment horizontal="center" vertical="center" wrapText="1"/>
    </xf>
    <xf numFmtId="16" fontId="24" fillId="11" borderId="0" xfId="0" applyNumberFormat="1" applyFont="1" applyFill="1" applyAlignment="1">
      <alignment horizontal="center" vertical="center"/>
    </xf>
    <xf numFmtId="0" fontId="25" fillId="0" borderId="0" xfId="0" applyFont="1" applyFill="1" applyAlignment="1">
      <alignment horizontal="center" vertical="center"/>
    </xf>
    <xf numFmtId="16" fontId="24" fillId="11" borderId="0" xfId="0" applyNumberFormat="1" applyFont="1" applyFill="1" applyAlignment="1">
      <alignment horizontal="center" vertical="center" wrapText="1"/>
    </xf>
    <xf numFmtId="0" fontId="18" fillId="15" borderId="0" xfId="0" applyFont="1" applyFill="1" applyAlignment="1">
      <alignment horizontal="center" vertical="center"/>
    </xf>
    <xf numFmtId="0" fontId="36" fillId="12" borderId="0" xfId="0" applyFont="1" applyFill="1" applyBorder="1" applyAlignment="1">
      <alignment horizontal="center" vertical="center" wrapText="1"/>
    </xf>
    <xf numFmtId="0" fontId="32" fillId="0" borderId="0" xfId="0" applyFont="1" applyFill="1" applyAlignment="1">
      <alignment horizontal="center" vertical="center"/>
    </xf>
    <xf numFmtId="4" fontId="22" fillId="0" borderId="0" xfId="0" applyNumberFormat="1" applyFont="1" applyAlignment="1">
      <alignment horizontal="center" vertical="center"/>
    </xf>
    <xf numFmtId="4" fontId="21" fillId="0" borderId="0" xfId="0" applyNumberFormat="1" applyFont="1" applyAlignment="1">
      <alignment horizontal="center" vertical="center"/>
    </xf>
    <xf numFmtId="4" fontId="18" fillId="5" borderId="0" xfId="0" applyNumberFormat="1" applyFont="1" applyFill="1" applyAlignment="1">
      <alignment horizontal="center" vertical="center"/>
    </xf>
    <xf numFmtId="4" fontId="18" fillId="6" borderId="0" xfId="0" applyNumberFormat="1" applyFont="1" applyFill="1" applyAlignment="1">
      <alignment horizontal="center" vertical="center" wrapText="1"/>
    </xf>
    <xf numFmtId="0" fontId="91" fillId="0" borderId="45" xfId="0" applyFont="1" applyBorder="1" applyAlignment="1">
      <alignment horizontal="center"/>
    </xf>
    <xf numFmtId="0" fontId="91" fillId="0" borderId="46" xfId="0" applyFont="1" applyBorder="1" applyAlignment="1">
      <alignment horizontal="center"/>
    </xf>
    <xf numFmtId="0" fontId="91" fillId="0" borderId="47" xfId="0" applyFont="1" applyBorder="1" applyAlignment="1">
      <alignment horizontal="center"/>
    </xf>
    <xf numFmtId="0" fontId="75" fillId="0" borderId="13" xfId="0" applyFont="1" applyBorder="1" applyAlignment="1">
      <alignment horizontal="right"/>
    </xf>
    <xf numFmtId="0" fontId="75" fillId="0" borderId="52" xfId="0" applyFont="1" applyBorder="1" applyAlignment="1">
      <alignment horizontal="center"/>
    </xf>
    <xf numFmtId="0" fontId="75" fillId="0" borderId="52" xfId="0" applyFont="1" applyBorder="1"/>
    <xf numFmtId="0" fontId="94" fillId="0" borderId="0" xfId="0" applyFont="1" applyAlignment="1">
      <alignment horizontal="center"/>
    </xf>
    <xf numFmtId="0" fontId="75" fillId="0" borderId="14" xfId="0" applyFont="1" applyBorder="1" applyAlignment="1">
      <alignment horizontal="right"/>
    </xf>
    <xf numFmtId="0" fontId="75" fillId="0" borderId="1" xfId="0" applyFont="1" applyBorder="1" applyAlignment="1">
      <alignment horizontal="center"/>
    </xf>
    <xf numFmtId="14" fontId="46" fillId="0" borderId="24" xfId="0" applyNumberFormat="1" applyFont="1" applyFill="1" applyBorder="1" applyAlignment="1">
      <alignment horizontal="center"/>
    </xf>
    <xf numFmtId="0" fontId="46" fillId="0" borderId="24" xfId="0" applyFont="1" applyFill="1" applyBorder="1" applyAlignment="1">
      <alignment horizontal="center" wrapText="1"/>
    </xf>
    <xf numFmtId="0" fontId="46" fillId="0" borderId="10" xfId="0" applyFont="1" applyFill="1" applyBorder="1" applyAlignment="1">
      <alignment horizontal="center" wrapText="1"/>
    </xf>
    <xf numFmtId="0" fontId="101" fillId="0" borderId="0" xfId="0" applyFont="1" applyAlignment="1">
      <alignment horizontal="center"/>
    </xf>
    <xf numFmtId="0" fontId="105" fillId="0" borderId="0" xfId="0" applyFont="1" applyFill="1" applyAlignment="1">
      <alignment horizontal="left"/>
    </xf>
    <xf numFmtId="0" fontId="104" fillId="0" borderId="0" xfId="0" applyFont="1" applyAlignment="1">
      <alignment horizontal="left" wrapText="1"/>
    </xf>
    <xf numFmtId="0" fontId="107" fillId="0" borderId="0" xfId="0" applyFont="1" applyAlignment="1">
      <alignment horizontal="center" wrapText="1"/>
    </xf>
    <xf numFmtId="0" fontId="143" fillId="33" borderId="54" xfId="0" applyFont="1" applyFill="1" applyBorder="1" applyAlignment="1">
      <alignment horizontal="center" vertical="center" textRotation="90" wrapText="1"/>
    </xf>
    <xf numFmtId="0" fontId="143" fillId="33" borderId="49" xfId="0" applyFont="1" applyFill="1" applyBorder="1" applyAlignment="1">
      <alignment horizontal="center" vertical="center" textRotation="90" wrapText="1"/>
    </xf>
    <xf numFmtId="0" fontId="143" fillId="33" borderId="34" xfId="0" applyFont="1" applyFill="1" applyBorder="1" applyAlignment="1">
      <alignment horizontal="center" vertical="center" textRotation="90" wrapText="1"/>
    </xf>
    <xf numFmtId="0" fontId="143" fillId="72" borderId="54" xfId="0" applyFont="1" applyFill="1" applyBorder="1" applyAlignment="1">
      <alignment horizontal="center" vertical="center" textRotation="90" wrapText="1"/>
    </xf>
    <xf numFmtId="0" fontId="143" fillId="72" borderId="49" xfId="0" applyFont="1" applyFill="1" applyBorder="1" applyAlignment="1">
      <alignment horizontal="center" vertical="center" textRotation="90" wrapText="1"/>
    </xf>
    <xf numFmtId="0" fontId="143" fillId="72" borderId="34" xfId="0" applyFont="1" applyFill="1" applyBorder="1" applyAlignment="1">
      <alignment horizontal="center" vertical="center" textRotation="90" wrapText="1"/>
    </xf>
    <xf numFmtId="0" fontId="143" fillId="73" borderId="54" xfId="0" applyFont="1" applyFill="1" applyBorder="1" applyAlignment="1">
      <alignment horizontal="center" vertical="center" textRotation="90"/>
    </xf>
    <xf numFmtId="0" fontId="143" fillId="73" borderId="49" xfId="0" applyFont="1" applyFill="1" applyBorder="1" applyAlignment="1">
      <alignment horizontal="center" vertical="center" textRotation="90"/>
    </xf>
    <xf numFmtId="0" fontId="143" fillId="73" borderId="34" xfId="0" applyFont="1" applyFill="1" applyBorder="1" applyAlignment="1">
      <alignment horizontal="center" vertical="center" textRotation="90"/>
    </xf>
    <xf numFmtId="0" fontId="143" fillId="74" borderId="54" xfId="0" applyFont="1" applyFill="1" applyBorder="1" applyAlignment="1">
      <alignment horizontal="center" vertical="center" textRotation="90"/>
    </xf>
    <xf numFmtId="0" fontId="143" fillId="74" borderId="49" xfId="0" applyFont="1" applyFill="1" applyBorder="1" applyAlignment="1">
      <alignment horizontal="center" vertical="center" textRotation="90"/>
    </xf>
    <xf numFmtId="0" fontId="143" fillId="74" borderId="34" xfId="0" applyFont="1" applyFill="1" applyBorder="1" applyAlignment="1">
      <alignment horizontal="center" vertical="center" textRotation="90"/>
    </xf>
    <xf numFmtId="0" fontId="91" fillId="69" borderId="54" xfId="0" applyFont="1" applyFill="1" applyBorder="1" applyAlignment="1">
      <alignment horizontal="center" vertical="center" textRotation="90"/>
    </xf>
    <xf numFmtId="0" fontId="91" fillId="69" borderId="49" xfId="0" applyFont="1" applyFill="1" applyBorder="1" applyAlignment="1">
      <alignment horizontal="center" vertical="center" textRotation="90"/>
    </xf>
    <xf numFmtId="0" fontId="91" fillId="69" borderId="34" xfId="0" applyFont="1" applyFill="1" applyBorder="1" applyAlignment="1">
      <alignment horizontal="center" vertical="center" textRotation="90"/>
    </xf>
    <xf numFmtId="0" fontId="142" fillId="71" borderId="54" xfId="0" applyFont="1" applyFill="1" applyBorder="1" applyAlignment="1">
      <alignment horizontal="center" vertical="center" textRotation="90" wrapText="1"/>
    </xf>
    <xf numFmtId="0" fontId="142" fillId="71" borderId="49" xfId="0" applyFont="1" applyFill="1" applyBorder="1" applyAlignment="1">
      <alignment horizontal="center" vertical="center" textRotation="90" wrapText="1"/>
    </xf>
    <xf numFmtId="0" fontId="142" fillId="71" borderId="34" xfId="0" applyFont="1" applyFill="1" applyBorder="1" applyAlignment="1">
      <alignment horizontal="center" vertical="center" textRotation="90" wrapText="1"/>
    </xf>
    <xf numFmtId="0" fontId="135" fillId="64" borderId="45" xfId="0" applyFont="1" applyFill="1" applyBorder="1" applyAlignment="1">
      <alignment horizontal="center" vertical="center"/>
    </xf>
    <xf numFmtId="0" fontId="135" fillId="64" borderId="52" xfId="0" applyFont="1" applyFill="1" applyBorder="1" applyAlignment="1">
      <alignment horizontal="center" vertical="center"/>
    </xf>
    <xf numFmtId="0" fontId="137" fillId="49" borderId="54" xfId="0" applyFont="1" applyFill="1" applyBorder="1" applyAlignment="1">
      <alignment horizontal="center" vertical="center" textRotation="90"/>
    </xf>
    <xf numFmtId="0" fontId="137" fillId="49" borderId="49" xfId="0" applyFont="1" applyFill="1" applyBorder="1" applyAlignment="1">
      <alignment horizontal="center" vertical="center" textRotation="90"/>
    </xf>
    <xf numFmtId="0" fontId="137" fillId="49" borderId="34" xfId="0" applyFont="1" applyFill="1" applyBorder="1" applyAlignment="1">
      <alignment horizontal="center" vertical="center" textRotation="90"/>
    </xf>
    <xf numFmtId="0" fontId="139" fillId="64" borderId="54" xfId="0" applyFont="1" applyFill="1" applyBorder="1" applyAlignment="1">
      <alignment horizontal="center" vertical="center"/>
    </xf>
    <xf numFmtId="0" fontId="139" fillId="64" borderId="49" xfId="0" applyFont="1" applyFill="1" applyBorder="1" applyAlignment="1">
      <alignment horizontal="center" vertical="center"/>
    </xf>
    <xf numFmtId="0" fontId="139" fillId="64" borderId="34" xfId="0" applyFont="1" applyFill="1" applyBorder="1" applyAlignment="1">
      <alignment horizontal="center" vertical="center"/>
    </xf>
    <xf numFmtId="0" fontId="118" fillId="65" borderId="54" xfId="0" applyFont="1" applyFill="1" applyBorder="1" applyAlignment="1">
      <alignment horizontal="center" vertical="center" textRotation="90" wrapText="1"/>
    </xf>
    <xf numFmtId="0" fontId="118" fillId="65" borderId="49" xfId="0" applyFont="1" applyFill="1" applyBorder="1" applyAlignment="1">
      <alignment horizontal="center" vertical="center" textRotation="90" wrapText="1"/>
    </xf>
    <xf numFmtId="0" fontId="118" fillId="65" borderId="34" xfId="0" applyFont="1" applyFill="1" applyBorder="1" applyAlignment="1">
      <alignment horizontal="center" vertical="center" textRotation="90" wrapText="1"/>
    </xf>
    <xf numFmtId="0" fontId="118" fillId="66" borderId="54" xfId="0" applyFont="1" applyFill="1" applyBorder="1" applyAlignment="1">
      <alignment horizontal="center" vertical="center" textRotation="90" wrapText="1"/>
    </xf>
    <xf numFmtId="0" fontId="118" fillId="66" borderId="49" xfId="0" applyFont="1" applyFill="1" applyBorder="1" applyAlignment="1">
      <alignment horizontal="center" vertical="center" textRotation="90" wrapText="1"/>
    </xf>
    <xf numFmtId="0" fontId="118" fillId="66" borderId="34" xfId="0" applyFont="1" applyFill="1" applyBorder="1" applyAlignment="1">
      <alignment horizontal="center" vertical="center" textRotation="90" wrapText="1"/>
    </xf>
    <xf numFmtId="0" fontId="118" fillId="36" borderId="54" xfId="0" applyFont="1" applyFill="1" applyBorder="1" applyAlignment="1">
      <alignment horizontal="center" vertical="center" textRotation="90" wrapText="1"/>
    </xf>
    <xf numFmtId="0" fontId="118" fillId="36" borderId="49" xfId="0" applyFont="1" applyFill="1" applyBorder="1" applyAlignment="1">
      <alignment horizontal="center" vertical="center" textRotation="90" wrapText="1"/>
    </xf>
    <xf numFmtId="0" fontId="118" fillId="36" borderId="34" xfId="0" applyFont="1" applyFill="1" applyBorder="1" applyAlignment="1">
      <alignment horizontal="center" vertical="center" textRotation="90" wrapText="1"/>
    </xf>
    <xf numFmtId="0" fontId="118" fillId="67" borderId="54" xfId="0" applyFont="1" applyFill="1" applyBorder="1" applyAlignment="1">
      <alignment horizontal="center" vertical="center" textRotation="90" wrapText="1"/>
    </xf>
    <xf numFmtId="0" fontId="118" fillId="67" borderId="49" xfId="0" applyFont="1" applyFill="1" applyBorder="1" applyAlignment="1">
      <alignment horizontal="center" vertical="center" textRotation="90" wrapText="1"/>
    </xf>
    <xf numFmtId="0" fontId="118" fillId="67" borderId="34" xfId="0" applyFont="1" applyFill="1" applyBorder="1" applyAlignment="1">
      <alignment horizontal="center" vertical="center" textRotation="90" wrapText="1"/>
    </xf>
    <xf numFmtId="0" fontId="141" fillId="68" borderId="54" xfId="0" applyFont="1" applyFill="1" applyBorder="1" applyAlignment="1">
      <alignment horizontal="center" vertical="center" textRotation="90"/>
    </xf>
    <xf numFmtId="0" fontId="141" fillId="68" borderId="49" xfId="0" applyFont="1" applyFill="1" applyBorder="1" applyAlignment="1">
      <alignment horizontal="center" vertical="center" textRotation="90"/>
    </xf>
    <xf numFmtId="0" fontId="141" fillId="68" borderId="34" xfId="0" applyFont="1" applyFill="1" applyBorder="1" applyAlignment="1">
      <alignment horizontal="center" vertical="center" textRotation="90"/>
    </xf>
    <xf numFmtId="0" fontId="142" fillId="70" borderId="54" xfId="0" applyFont="1" applyFill="1" applyBorder="1" applyAlignment="1">
      <alignment horizontal="center" vertical="center" textRotation="90" wrapText="1"/>
    </xf>
    <xf numFmtId="0" fontId="142" fillId="70" borderId="49" xfId="0" applyFont="1" applyFill="1" applyBorder="1" applyAlignment="1">
      <alignment horizontal="center" vertical="center" textRotation="90" wrapText="1"/>
    </xf>
    <xf numFmtId="0" fontId="142" fillId="70" borderId="34" xfId="0" applyFont="1" applyFill="1" applyBorder="1" applyAlignment="1">
      <alignment horizontal="center" vertical="center" textRotation="90" wrapText="1"/>
    </xf>
  </cellXfs>
  <cellStyles count="861">
    <cellStyle name="Euro" xfId="12"/>
    <cellStyle name="Euro 2" xfId="44"/>
    <cellStyle name="Euro 2 2" xfId="579"/>
    <cellStyle name="Euro 3" xfId="67"/>
    <cellStyle name="Euro 3 2" xfId="126"/>
    <cellStyle name="Euro 3 2 2" xfId="583"/>
    <cellStyle name="Euro 3 3" xfId="578"/>
    <cellStyle name="Euro 4" xfId="574"/>
    <cellStyle name="Hipervínculo" xfId="1" builtinId="8"/>
    <cellStyle name="Hipervínculo 2" xfId="68"/>
    <cellStyle name="Hipervínculo 3" xfId="69"/>
    <cellStyle name="Hipervínculo 4" xfId="685"/>
    <cellStyle name="Hipervínculo 5" xfId="752"/>
    <cellStyle name="Millares" xfId="4" builtinId="3"/>
    <cellStyle name="Millares 2" xfId="13"/>
    <cellStyle name="Millares 2 2" xfId="856"/>
    <cellStyle name="Moneda" xfId="2" builtinId="4"/>
    <cellStyle name="Moneda 10" xfId="92"/>
    <cellStyle name="Moneda 10 10" xfId="462"/>
    <cellStyle name="Moneda 10 11" xfId="502"/>
    <cellStyle name="Moneda 10 12" xfId="546"/>
    <cellStyle name="Moneda 10 13" xfId="606"/>
    <cellStyle name="Moneda 10 14" xfId="639"/>
    <cellStyle name="Moneda 10 15" xfId="672"/>
    <cellStyle name="Moneda 10 16" xfId="706"/>
    <cellStyle name="Moneda 10 17" xfId="739"/>
    <cellStyle name="Moneda 10 18" xfId="773"/>
    <cellStyle name="Moneda 10 19" xfId="808"/>
    <cellStyle name="Moneda 10 2" xfId="149"/>
    <cellStyle name="Moneda 10 20" xfId="843"/>
    <cellStyle name="Moneda 10 3" xfId="185"/>
    <cellStyle name="Moneda 10 4" xfId="225"/>
    <cellStyle name="Moneda 10 5" xfId="259"/>
    <cellStyle name="Moneda 10 6" xfId="300"/>
    <cellStyle name="Moneda 10 7" xfId="340"/>
    <cellStyle name="Moneda 10 8" xfId="377"/>
    <cellStyle name="Moneda 10 9" xfId="426"/>
    <cellStyle name="Moneda 11" xfId="94"/>
    <cellStyle name="Moneda 11 10" xfId="464"/>
    <cellStyle name="Moneda 11 11" xfId="504"/>
    <cellStyle name="Moneda 11 12" xfId="548"/>
    <cellStyle name="Moneda 11 13" xfId="608"/>
    <cellStyle name="Moneda 11 14" xfId="641"/>
    <cellStyle name="Moneda 11 15" xfId="674"/>
    <cellStyle name="Moneda 11 16" xfId="708"/>
    <cellStyle name="Moneda 11 17" xfId="741"/>
    <cellStyle name="Moneda 11 18" xfId="775"/>
    <cellStyle name="Moneda 11 19" xfId="810"/>
    <cellStyle name="Moneda 11 2" xfId="151"/>
    <cellStyle name="Moneda 11 20" xfId="845"/>
    <cellStyle name="Moneda 11 3" xfId="187"/>
    <cellStyle name="Moneda 11 4" xfId="227"/>
    <cellStyle name="Moneda 11 5" xfId="261"/>
    <cellStyle name="Moneda 11 6" xfId="302"/>
    <cellStyle name="Moneda 11 7" xfId="342"/>
    <cellStyle name="Moneda 11 8" xfId="379"/>
    <cellStyle name="Moneda 11 9" xfId="428"/>
    <cellStyle name="Moneda 12" xfId="100"/>
    <cellStyle name="Moneda 12 10" xfId="470"/>
    <cellStyle name="Moneda 12 11" xfId="510"/>
    <cellStyle name="Moneda 12 12" xfId="554"/>
    <cellStyle name="Moneda 12 13" xfId="614"/>
    <cellStyle name="Moneda 12 14" xfId="647"/>
    <cellStyle name="Moneda 12 15" xfId="680"/>
    <cellStyle name="Moneda 12 16" xfId="714"/>
    <cellStyle name="Moneda 12 17" xfId="747"/>
    <cellStyle name="Moneda 12 18" xfId="781"/>
    <cellStyle name="Moneda 12 19" xfId="816"/>
    <cellStyle name="Moneda 12 2" xfId="157"/>
    <cellStyle name="Moneda 12 20" xfId="851"/>
    <cellStyle name="Moneda 12 3" xfId="193"/>
    <cellStyle name="Moneda 12 4" xfId="233"/>
    <cellStyle name="Moneda 12 5" xfId="267"/>
    <cellStyle name="Moneda 12 6" xfId="308"/>
    <cellStyle name="Moneda 12 7" xfId="348"/>
    <cellStyle name="Moneda 12 8" xfId="385"/>
    <cellStyle name="Moneda 12 9" xfId="434"/>
    <cellStyle name="Moneda 13" xfId="102"/>
    <cellStyle name="Moneda 13 10" xfId="472"/>
    <cellStyle name="Moneda 13 11" xfId="512"/>
    <cellStyle name="Moneda 13 12" xfId="556"/>
    <cellStyle name="Moneda 13 13" xfId="616"/>
    <cellStyle name="Moneda 13 14" xfId="649"/>
    <cellStyle name="Moneda 13 15" xfId="682"/>
    <cellStyle name="Moneda 13 16" xfId="716"/>
    <cellStyle name="Moneda 13 17" xfId="749"/>
    <cellStyle name="Moneda 13 18" xfId="783"/>
    <cellStyle name="Moneda 13 19" xfId="818"/>
    <cellStyle name="Moneda 13 2" xfId="159"/>
    <cellStyle name="Moneda 13 20" xfId="853"/>
    <cellStyle name="Moneda 13 3" xfId="195"/>
    <cellStyle name="Moneda 13 4" xfId="235"/>
    <cellStyle name="Moneda 13 5" xfId="269"/>
    <cellStyle name="Moneda 13 6" xfId="310"/>
    <cellStyle name="Moneda 13 7" xfId="350"/>
    <cellStyle name="Moneda 13 8" xfId="387"/>
    <cellStyle name="Moneda 13 9" xfId="436"/>
    <cellStyle name="Moneda 14" xfId="104"/>
    <cellStyle name="Moneda 14 10" xfId="474"/>
    <cellStyle name="Moneda 14 11" xfId="514"/>
    <cellStyle name="Moneda 14 12" xfId="558"/>
    <cellStyle name="Moneda 14 13" xfId="618"/>
    <cellStyle name="Moneda 14 14" xfId="651"/>
    <cellStyle name="Moneda 14 15" xfId="684"/>
    <cellStyle name="Moneda 14 16" xfId="718"/>
    <cellStyle name="Moneda 14 17" xfId="751"/>
    <cellStyle name="Moneda 14 18" xfId="785"/>
    <cellStyle name="Moneda 14 19" xfId="820"/>
    <cellStyle name="Moneda 14 2" xfId="161"/>
    <cellStyle name="Moneda 14 20" xfId="855"/>
    <cellStyle name="Moneda 14 3" xfId="197"/>
    <cellStyle name="Moneda 14 4" xfId="237"/>
    <cellStyle name="Moneda 14 5" xfId="271"/>
    <cellStyle name="Moneda 14 6" xfId="312"/>
    <cellStyle name="Moneda 14 7" xfId="352"/>
    <cellStyle name="Moneda 14 8" xfId="389"/>
    <cellStyle name="Moneda 14 9" xfId="438"/>
    <cellStyle name="Moneda 15" xfId="106"/>
    <cellStyle name="Moneda 16" xfId="15"/>
    <cellStyle name="Moneda 16 2" xfId="111"/>
    <cellStyle name="Moneda 17" xfId="16"/>
    <cellStyle name="Moneda 17 2" xfId="115"/>
    <cellStyle name="Moneda 18" xfId="119"/>
    <cellStyle name="Moneda 19" xfId="17"/>
    <cellStyle name="Moneda 19 2" xfId="121"/>
    <cellStyle name="Moneda 2" xfId="18"/>
    <cellStyle name="Moneda 2 2" xfId="65"/>
    <cellStyle name="Moneda 2 2 2" xfId="859"/>
    <cellStyle name="Moneda 2 3" xfId="576"/>
    <cellStyle name="Moneda 20" xfId="163"/>
    <cellStyle name="Moneda 21" xfId="199"/>
    <cellStyle name="Moneda 22" xfId="19"/>
    <cellStyle name="Moneda 22 2" xfId="201"/>
    <cellStyle name="Moneda 23" xfId="20"/>
    <cellStyle name="Moneda 23 2" xfId="273"/>
    <cellStyle name="Moneda 24" xfId="21"/>
    <cellStyle name="Moneda 24 2" xfId="277"/>
    <cellStyle name="Moneda 25" xfId="314"/>
    <cellStyle name="Moneda 26" xfId="22"/>
    <cellStyle name="Moneda 26 2" xfId="316"/>
    <cellStyle name="Moneda 27" xfId="23"/>
    <cellStyle name="Moneda 27 2" xfId="354"/>
    <cellStyle name="Moneda 28" xfId="24"/>
    <cellStyle name="Moneda 28 2" xfId="391"/>
    <cellStyle name="Moneda 29" xfId="395"/>
    <cellStyle name="Moneda 3" xfId="64"/>
    <cellStyle name="Moneda 3 10" xfId="109"/>
    <cellStyle name="Moneda 3 11" xfId="113"/>
    <cellStyle name="Moneda 3 12" xfId="117"/>
    <cellStyle name="Moneda 3 13" xfId="123"/>
    <cellStyle name="Moneda 3 14" xfId="125"/>
    <cellStyle name="Moneda 3 15" xfId="165"/>
    <cellStyle name="Moneda 3 16" xfId="203"/>
    <cellStyle name="Moneda 3 17" xfId="205"/>
    <cellStyle name="Moneda 3 18" xfId="239"/>
    <cellStyle name="Moneda 3 19" xfId="275"/>
    <cellStyle name="Moneda 3 2" xfId="71"/>
    <cellStyle name="Moneda 3 2 10" xfId="443"/>
    <cellStyle name="Moneda 3 2 11" xfId="483"/>
    <cellStyle name="Moneda 3 2 12" xfId="527"/>
    <cellStyle name="Moneda 3 2 13" xfId="589"/>
    <cellStyle name="Moneda 3 2 14" xfId="620"/>
    <cellStyle name="Moneda 3 2 15" xfId="653"/>
    <cellStyle name="Moneda 3 2 16" xfId="687"/>
    <cellStyle name="Moneda 3 2 17" xfId="720"/>
    <cellStyle name="Moneda 3 2 18" xfId="754"/>
    <cellStyle name="Moneda 3 2 19" xfId="789"/>
    <cellStyle name="Moneda 3 2 2" xfId="128"/>
    <cellStyle name="Moneda 3 2 20" xfId="824"/>
    <cellStyle name="Moneda 3 2 3" xfId="166"/>
    <cellStyle name="Moneda 3 2 4" xfId="206"/>
    <cellStyle name="Moneda 3 2 5" xfId="240"/>
    <cellStyle name="Moneda 3 2 6" xfId="281"/>
    <cellStyle name="Moneda 3 2 7" xfId="321"/>
    <cellStyle name="Moneda 3 2 8" xfId="358"/>
    <cellStyle name="Moneda 3 2 9" xfId="407"/>
    <cellStyle name="Moneda 3 20" xfId="279"/>
    <cellStyle name="Moneda 3 21" xfId="318"/>
    <cellStyle name="Moneda 3 22" xfId="320"/>
    <cellStyle name="Moneda 3 23" xfId="356"/>
    <cellStyle name="Moneda 3 24" xfId="393"/>
    <cellStyle name="Moneda 3 25" xfId="405"/>
    <cellStyle name="Moneda 3 26" xfId="442"/>
    <cellStyle name="Moneda 3 27" xfId="50"/>
    <cellStyle name="Moneda 3 27 2" xfId="478"/>
    <cellStyle name="Moneda 3 28" xfId="482"/>
    <cellStyle name="Moneda 3 29" xfId="54"/>
    <cellStyle name="Moneda 3 29 2" xfId="520"/>
    <cellStyle name="Moneda 3 3" xfId="73"/>
    <cellStyle name="Moneda 3 3 10" xfId="445"/>
    <cellStyle name="Moneda 3 3 11" xfId="485"/>
    <cellStyle name="Moneda 3 3 12" xfId="529"/>
    <cellStyle name="Moneda 3 3 13" xfId="590"/>
    <cellStyle name="Moneda 3 3 14" xfId="622"/>
    <cellStyle name="Moneda 3 3 15" xfId="655"/>
    <cellStyle name="Moneda 3 3 16" xfId="689"/>
    <cellStyle name="Moneda 3 3 17" xfId="722"/>
    <cellStyle name="Moneda 3 3 18" xfId="756"/>
    <cellStyle name="Moneda 3 3 19" xfId="791"/>
    <cellStyle name="Moneda 3 3 2" xfId="130"/>
    <cellStyle name="Moneda 3 3 20" xfId="826"/>
    <cellStyle name="Moneda 3 3 3" xfId="168"/>
    <cellStyle name="Moneda 3 3 4" xfId="208"/>
    <cellStyle name="Moneda 3 3 5" xfId="242"/>
    <cellStyle name="Moneda 3 3 6" xfId="283"/>
    <cellStyle name="Moneda 3 3 7" xfId="323"/>
    <cellStyle name="Moneda 3 3 8" xfId="360"/>
    <cellStyle name="Moneda 3 3 9" xfId="409"/>
    <cellStyle name="Moneda 3 30" xfId="524"/>
    <cellStyle name="Moneda 3 31" xfId="526"/>
    <cellStyle name="Moneda 3 32" xfId="62"/>
    <cellStyle name="Moneda 3 32 2" xfId="562"/>
    <cellStyle name="Moneda 3 33" xfId="566"/>
    <cellStyle name="Moneda 3 34" xfId="788"/>
    <cellStyle name="Moneda 3 35" xfId="823"/>
    <cellStyle name="Moneda 3 4" xfId="79"/>
    <cellStyle name="Moneda 3 4 10" xfId="451"/>
    <cellStyle name="Moneda 3 4 11" xfId="491"/>
    <cellStyle name="Moneda 3 4 12" xfId="535"/>
    <cellStyle name="Moneda 3 4 13" xfId="595"/>
    <cellStyle name="Moneda 3 4 14" xfId="628"/>
    <cellStyle name="Moneda 3 4 15" xfId="661"/>
    <cellStyle name="Moneda 3 4 16" xfId="695"/>
    <cellStyle name="Moneda 3 4 17" xfId="728"/>
    <cellStyle name="Moneda 3 4 18" xfId="762"/>
    <cellStyle name="Moneda 3 4 19" xfId="797"/>
    <cellStyle name="Moneda 3 4 2" xfId="136"/>
    <cellStyle name="Moneda 3 4 20" xfId="832"/>
    <cellStyle name="Moneda 3 4 3" xfId="174"/>
    <cellStyle name="Moneda 3 4 4" xfId="214"/>
    <cellStyle name="Moneda 3 4 5" xfId="248"/>
    <cellStyle name="Moneda 3 4 6" xfId="289"/>
    <cellStyle name="Moneda 3 4 7" xfId="329"/>
    <cellStyle name="Moneda 3 4 8" xfId="366"/>
    <cellStyle name="Moneda 3 4 9" xfId="415"/>
    <cellStyle name="Moneda 3 5" xfId="82"/>
    <cellStyle name="Moneda 3 5 10" xfId="453"/>
    <cellStyle name="Moneda 3 5 11" xfId="493"/>
    <cellStyle name="Moneda 3 5 12" xfId="537"/>
    <cellStyle name="Moneda 3 5 13" xfId="597"/>
    <cellStyle name="Moneda 3 5 14" xfId="630"/>
    <cellStyle name="Moneda 3 5 15" xfId="663"/>
    <cellStyle name="Moneda 3 5 16" xfId="697"/>
    <cellStyle name="Moneda 3 5 17" xfId="730"/>
    <cellStyle name="Moneda 3 5 18" xfId="764"/>
    <cellStyle name="Moneda 3 5 19" xfId="799"/>
    <cellStyle name="Moneda 3 5 2" xfId="139"/>
    <cellStyle name="Moneda 3 5 20" xfId="834"/>
    <cellStyle name="Moneda 3 5 3" xfId="176"/>
    <cellStyle name="Moneda 3 5 4" xfId="216"/>
    <cellStyle name="Moneda 3 5 5" xfId="250"/>
    <cellStyle name="Moneda 3 5 6" xfId="291"/>
    <cellStyle name="Moneda 3 5 7" xfId="331"/>
    <cellStyle name="Moneda 3 5 8" xfId="368"/>
    <cellStyle name="Moneda 3 5 9" xfId="417"/>
    <cellStyle name="Moneda 3 6" xfId="84"/>
    <cellStyle name="Moneda 3 6 10" xfId="455"/>
    <cellStyle name="Moneda 3 6 11" xfId="495"/>
    <cellStyle name="Moneda 3 6 12" xfId="539"/>
    <cellStyle name="Moneda 3 6 13" xfId="599"/>
    <cellStyle name="Moneda 3 6 14" xfId="632"/>
    <cellStyle name="Moneda 3 6 15" xfId="665"/>
    <cellStyle name="Moneda 3 6 16" xfId="699"/>
    <cellStyle name="Moneda 3 6 17" xfId="732"/>
    <cellStyle name="Moneda 3 6 18" xfId="766"/>
    <cellStyle name="Moneda 3 6 19" xfId="801"/>
    <cellStyle name="Moneda 3 6 2" xfId="141"/>
    <cellStyle name="Moneda 3 6 20" xfId="836"/>
    <cellStyle name="Moneda 3 6 3" xfId="178"/>
    <cellStyle name="Moneda 3 6 4" xfId="218"/>
    <cellStyle name="Moneda 3 6 5" xfId="252"/>
    <cellStyle name="Moneda 3 6 6" xfId="293"/>
    <cellStyle name="Moneda 3 6 7" xfId="333"/>
    <cellStyle name="Moneda 3 6 8" xfId="370"/>
    <cellStyle name="Moneda 3 6 9" xfId="419"/>
    <cellStyle name="Moneda 3 7" xfId="86"/>
    <cellStyle name="Moneda 3 7 10" xfId="457"/>
    <cellStyle name="Moneda 3 7 11" xfId="497"/>
    <cellStyle name="Moneda 3 7 12" xfId="541"/>
    <cellStyle name="Moneda 3 7 13" xfId="601"/>
    <cellStyle name="Moneda 3 7 14" xfId="634"/>
    <cellStyle name="Moneda 3 7 15" xfId="667"/>
    <cellStyle name="Moneda 3 7 16" xfId="701"/>
    <cellStyle name="Moneda 3 7 17" xfId="734"/>
    <cellStyle name="Moneda 3 7 18" xfId="768"/>
    <cellStyle name="Moneda 3 7 19" xfId="803"/>
    <cellStyle name="Moneda 3 7 2" xfId="143"/>
    <cellStyle name="Moneda 3 7 20" xfId="838"/>
    <cellStyle name="Moneda 3 7 3" xfId="180"/>
    <cellStyle name="Moneda 3 7 4" xfId="220"/>
    <cellStyle name="Moneda 3 7 5" xfId="254"/>
    <cellStyle name="Moneda 3 7 6" xfId="295"/>
    <cellStyle name="Moneda 3 7 7" xfId="335"/>
    <cellStyle name="Moneda 3 7 8" xfId="372"/>
    <cellStyle name="Moneda 3 7 9" xfId="421"/>
    <cellStyle name="Moneda 3 8" xfId="95"/>
    <cellStyle name="Moneda 3 8 10" xfId="465"/>
    <cellStyle name="Moneda 3 8 11" xfId="505"/>
    <cellStyle name="Moneda 3 8 12" xfId="549"/>
    <cellStyle name="Moneda 3 8 13" xfId="609"/>
    <cellStyle name="Moneda 3 8 14" xfId="642"/>
    <cellStyle name="Moneda 3 8 15" xfId="675"/>
    <cellStyle name="Moneda 3 8 16" xfId="709"/>
    <cellStyle name="Moneda 3 8 17" xfId="742"/>
    <cellStyle name="Moneda 3 8 18" xfId="776"/>
    <cellStyle name="Moneda 3 8 19" xfId="811"/>
    <cellStyle name="Moneda 3 8 2" xfId="152"/>
    <cellStyle name="Moneda 3 8 20" xfId="846"/>
    <cellStyle name="Moneda 3 8 3" xfId="188"/>
    <cellStyle name="Moneda 3 8 4" xfId="228"/>
    <cellStyle name="Moneda 3 8 5" xfId="262"/>
    <cellStyle name="Moneda 3 8 6" xfId="303"/>
    <cellStyle name="Moneda 3 8 7" xfId="343"/>
    <cellStyle name="Moneda 3 8 8" xfId="380"/>
    <cellStyle name="Moneda 3 8 9" xfId="429"/>
    <cellStyle name="Moneda 3 9" xfId="97"/>
    <cellStyle name="Moneda 3 9 10" xfId="467"/>
    <cellStyle name="Moneda 3 9 11" xfId="507"/>
    <cellStyle name="Moneda 3 9 12" xfId="551"/>
    <cellStyle name="Moneda 3 9 13" xfId="611"/>
    <cellStyle name="Moneda 3 9 14" xfId="644"/>
    <cellStyle name="Moneda 3 9 15" xfId="677"/>
    <cellStyle name="Moneda 3 9 16" xfId="711"/>
    <cellStyle name="Moneda 3 9 17" xfId="744"/>
    <cellStyle name="Moneda 3 9 18" xfId="778"/>
    <cellStyle name="Moneda 3 9 19" xfId="813"/>
    <cellStyle name="Moneda 3 9 2" xfId="154"/>
    <cellStyle name="Moneda 3 9 20" xfId="848"/>
    <cellStyle name="Moneda 3 9 3" xfId="190"/>
    <cellStyle name="Moneda 3 9 4" xfId="230"/>
    <cellStyle name="Moneda 3 9 5" xfId="264"/>
    <cellStyle name="Moneda 3 9 6" xfId="305"/>
    <cellStyle name="Moneda 3 9 7" xfId="345"/>
    <cellStyle name="Moneda 3 9 8" xfId="382"/>
    <cellStyle name="Moneda 3 9 9" xfId="431"/>
    <cellStyle name="Moneda 30" xfId="397"/>
    <cellStyle name="Moneda 31" xfId="399"/>
    <cellStyle name="Moneda 32" xfId="401"/>
    <cellStyle name="Moneda 33" xfId="43"/>
    <cellStyle name="Moneda 33 2" xfId="403"/>
    <cellStyle name="Moneda 34" xfId="440"/>
    <cellStyle name="Moneda 35" xfId="476"/>
    <cellStyle name="Moneda 36" xfId="480"/>
    <cellStyle name="Moneda 37" xfId="516"/>
    <cellStyle name="Moneda 38" xfId="56"/>
    <cellStyle name="Moneda 38 2" xfId="518"/>
    <cellStyle name="Moneda 39" xfId="59"/>
    <cellStyle name="Moneda 39 2" xfId="522"/>
    <cellStyle name="Moneda 4" xfId="70"/>
    <cellStyle name="Moneda 4 2" xfId="127"/>
    <cellStyle name="Moneda 4 2 2" xfId="584"/>
    <cellStyle name="Moneda 4 3" xfId="580"/>
    <cellStyle name="Moneda 40" xfId="560"/>
    <cellStyle name="Moneda 41" xfId="564"/>
    <cellStyle name="Moneda 42" xfId="568"/>
    <cellStyle name="Moneda 43" xfId="572"/>
    <cellStyle name="Moneda 44" xfId="14"/>
    <cellStyle name="Moneda 44 2" xfId="857"/>
    <cellStyle name="Moneda 45" xfId="573"/>
    <cellStyle name="Moneda 5" xfId="76"/>
    <cellStyle name="Moneda 5 10" xfId="448"/>
    <cellStyle name="Moneda 5 11" xfId="488"/>
    <cellStyle name="Moneda 5 12" xfId="532"/>
    <cellStyle name="Moneda 5 13" xfId="592"/>
    <cellStyle name="Moneda 5 14" xfId="625"/>
    <cellStyle name="Moneda 5 15" xfId="658"/>
    <cellStyle name="Moneda 5 16" xfId="692"/>
    <cellStyle name="Moneda 5 17" xfId="725"/>
    <cellStyle name="Moneda 5 18" xfId="759"/>
    <cellStyle name="Moneda 5 19" xfId="794"/>
    <cellStyle name="Moneda 5 2" xfId="133"/>
    <cellStyle name="Moneda 5 20" xfId="829"/>
    <cellStyle name="Moneda 5 3" xfId="171"/>
    <cellStyle name="Moneda 5 4" xfId="211"/>
    <cellStyle name="Moneda 5 5" xfId="245"/>
    <cellStyle name="Moneda 5 6" xfId="286"/>
    <cellStyle name="Moneda 5 7" xfId="326"/>
    <cellStyle name="Moneda 5 8" xfId="363"/>
    <cellStyle name="Moneda 5 9" xfId="412"/>
    <cellStyle name="Moneda 6" xfId="78"/>
    <cellStyle name="Moneda 6 10" xfId="450"/>
    <cellStyle name="Moneda 6 11" xfId="490"/>
    <cellStyle name="Moneda 6 12" xfId="534"/>
    <cellStyle name="Moneda 6 13" xfId="594"/>
    <cellStyle name="Moneda 6 14" xfId="627"/>
    <cellStyle name="Moneda 6 15" xfId="660"/>
    <cellStyle name="Moneda 6 16" xfId="694"/>
    <cellStyle name="Moneda 6 17" xfId="727"/>
    <cellStyle name="Moneda 6 18" xfId="761"/>
    <cellStyle name="Moneda 6 19" xfId="796"/>
    <cellStyle name="Moneda 6 2" xfId="135"/>
    <cellStyle name="Moneda 6 20" xfId="831"/>
    <cellStyle name="Moneda 6 3" xfId="173"/>
    <cellStyle name="Moneda 6 4" xfId="213"/>
    <cellStyle name="Moneda 6 5" xfId="247"/>
    <cellStyle name="Moneda 6 6" xfId="288"/>
    <cellStyle name="Moneda 6 7" xfId="328"/>
    <cellStyle name="Moneda 6 8" xfId="365"/>
    <cellStyle name="Moneda 6 9" xfId="414"/>
    <cellStyle name="Moneda 7" xfId="81"/>
    <cellStyle name="Moneda 7 2" xfId="138"/>
    <cellStyle name="Moneda 7 2 2" xfId="585"/>
    <cellStyle name="Moneda 7 3" xfId="581"/>
    <cellStyle name="Moneda 8" xfId="88"/>
    <cellStyle name="Moneda 8 2" xfId="145"/>
    <cellStyle name="Moneda 8 2 2" xfId="586"/>
    <cellStyle name="Moneda 8 3" xfId="582"/>
    <cellStyle name="Moneda 9" xfId="90"/>
    <cellStyle name="Moneda 9 10" xfId="460"/>
    <cellStyle name="Moneda 9 11" xfId="500"/>
    <cellStyle name="Moneda 9 12" xfId="544"/>
    <cellStyle name="Moneda 9 13" xfId="604"/>
    <cellStyle name="Moneda 9 14" xfId="637"/>
    <cellStyle name="Moneda 9 15" xfId="670"/>
    <cellStyle name="Moneda 9 16" xfId="704"/>
    <cellStyle name="Moneda 9 17" xfId="737"/>
    <cellStyle name="Moneda 9 18" xfId="771"/>
    <cellStyle name="Moneda 9 19" xfId="806"/>
    <cellStyle name="Moneda 9 2" xfId="147"/>
    <cellStyle name="Moneda 9 20" xfId="841"/>
    <cellStyle name="Moneda 9 3" xfId="183"/>
    <cellStyle name="Moneda 9 4" xfId="223"/>
    <cellStyle name="Moneda 9 5" xfId="257"/>
    <cellStyle name="Moneda 9 6" xfId="298"/>
    <cellStyle name="Moneda 9 7" xfId="338"/>
    <cellStyle name="Moneda 9 8" xfId="375"/>
    <cellStyle name="Moneda 9 9" xfId="424"/>
    <cellStyle name="Normal" xfId="0" builtinId="0"/>
    <cellStyle name="Normal 10" xfId="99"/>
    <cellStyle name="Normal 10 10" xfId="469"/>
    <cellStyle name="Normal 10 11" xfId="509"/>
    <cellStyle name="Normal 10 12" xfId="60"/>
    <cellStyle name="Normal 10 12 2" xfId="553"/>
    <cellStyle name="Normal 10 13" xfId="613"/>
    <cellStyle name="Normal 10 14" xfId="646"/>
    <cellStyle name="Normal 10 15" xfId="679"/>
    <cellStyle name="Normal 10 16" xfId="713"/>
    <cellStyle name="Normal 10 17" xfId="746"/>
    <cellStyle name="Normal 10 18" xfId="780"/>
    <cellStyle name="Normal 10 19" xfId="815"/>
    <cellStyle name="Normal 10 2" xfId="156"/>
    <cellStyle name="Normal 10 20" xfId="850"/>
    <cellStyle name="Normal 10 3" xfId="192"/>
    <cellStyle name="Normal 10 4" xfId="232"/>
    <cellStyle name="Normal 10 5" xfId="266"/>
    <cellStyle name="Normal 10 6" xfId="307"/>
    <cellStyle name="Normal 10 7" xfId="347"/>
    <cellStyle name="Normal 10 8" xfId="384"/>
    <cellStyle name="Normal 10 9" xfId="433"/>
    <cellStyle name="Normal 11" xfId="101"/>
    <cellStyle name="Normal 11 10" xfId="471"/>
    <cellStyle name="Normal 11 11" xfId="511"/>
    <cellStyle name="Normal 11 12" xfId="555"/>
    <cellStyle name="Normal 11 13" xfId="615"/>
    <cellStyle name="Normal 11 14" xfId="648"/>
    <cellStyle name="Normal 11 15" xfId="681"/>
    <cellStyle name="Normal 11 16" xfId="715"/>
    <cellStyle name="Normal 11 17" xfId="748"/>
    <cellStyle name="Normal 11 18" xfId="782"/>
    <cellStyle name="Normal 11 19" xfId="817"/>
    <cellStyle name="Normal 11 2" xfId="158"/>
    <cellStyle name="Normal 11 20" xfId="852"/>
    <cellStyle name="Normal 11 3" xfId="194"/>
    <cellStyle name="Normal 11 4" xfId="234"/>
    <cellStyle name="Normal 11 5" xfId="268"/>
    <cellStyle name="Normal 11 6" xfId="309"/>
    <cellStyle name="Normal 11 7" xfId="349"/>
    <cellStyle name="Normal 11 8" xfId="386"/>
    <cellStyle name="Normal 11 9" xfId="435"/>
    <cellStyle name="Normal 12" xfId="103"/>
    <cellStyle name="Normal 12 10" xfId="473"/>
    <cellStyle name="Normal 12 11" xfId="513"/>
    <cellStyle name="Normal 12 12" xfId="557"/>
    <cellStyle name="Normal 12 13" xfId="617"/>
    <cellStyle name="Normal 12 14" xfId="650"/>
    <cellStyle name="Normal 12 15" xfId="683"/>
    <cellStyle name="Normal 12 16" xfId="717"/>
    <cellStyle name="Normal 12 17" xfId="750"/>
    <cellStyle name="Normal 12 18" xfId="784"/>
    <cellStyle name="Normal 12 19" xfId="819"/>
    <cellStyle name="Normal 12 2" xfId="160"/>
    <cellStyle name="Normal 12 20" xfId="854"/>
    <cellStyle name="Normal 12 3" xfId="196"/>
    <cellStyle name="Normal 12 4" xfId="236"/>
    <cellStyle name="Normal 12 5" xfId="270"/>
    <cellStyle name="Normal 12 6" xfId="311"/>
    <cellStyle name="Normal 12 7" xfId="351"/>
    <cellStyle name="Normal 12 8" xfId="388"/>
    <cellStyle name="Normal 12 9" xfId="437"/>
    <cellStyle name="Normal 13" xfId="105"/>
    <cellStyle name="Normal 14" xfId="25"/>
    <cellStyle name="Normal 14 2" xfId="110"/>
    <cellStyle name="Normal 15" xfId="26"/>
    <cellStyle name="Normal 15 2" xfId="114"/>
    <cellStyle name="Normal 16" xfId="27"/>
    <cellStyle name="Normal 16 2" xfId="118"/>
    <cellStyle name="Normal 17" xfId="120"/>
    <cellStyle name="Normal 18" xfId="28"/>
    <cellStyle name="Normal 18 2" xfId="162"/>
    <cellStyle name="Normal 19" xfId="29"/>
    <cellStyle name="Normal 19 2" xfId="198"/>
    <cellStyle name="Normal 2" xfId="9"/>
    <cellStyle name="Normal 2 2" xfId="46"/>
    <cellStyle name="Normal 2 2 2" xfId="858"/>
    <cellStyle name="Normal 2 3" xfId="575"/>
    <cellStyle name="Normal 20" xfId="30"/>
    <cellStyle name="Normal 20 2" xfId="200"/>
    <cellStyle name="Normal 21" xfId="31"/>
    <cellStyle name="Normal 21 2" xfId="272"/>
    <cellStyle name="Normal 22" xfId="32"/>
    <cellStyle name="Normal 22 2" xfId="276"/>
    <cellStyle name="Normal 23" xfId="33"/>
    <cellStyle name="Normal 23 2" xfId="313"/>
    <cellStyle name="Normal 24" xfId="34"/>
    <cellStyle name="Normal 24 2" xfId="315"/>
    <cellStyle name="Normal 25" xfId="35"/>
    <cellStyle name="Normal 25 2" xfId="353"/>
    <cellStyle name="Normal 26" xfId="36"/>
    <cellStyle name="Normal 26 2" xfId="390"/>
    <cellStyle name="Normal 27" xfId="37"/>
    <cellStyle name="Normal 27 2" xfId="394"/>
    <cellStyle name="Normal 28" xfId="38"/>
    <cellStyle name="Normal 28 2" xfId="396"/>
    <cellStyle name="Normal 29" xfId="39"/>
    <cellStyle name="Normal 29 2" xfId="398"/>
    <cellStyle name="Normal 3" xfId="8"/>
    <cellStyle name="Normal 3 10" xfId="108"/>
    <cellStyle name="Normal 3 11" xfId="112"/>
    <cellStyle name="Normal 3 12" xfId="116"/>
    <cellStyle name="Normal 3 13" xfId="122"/>
    <cellStyle name="Normal 3 14" xfId="202"/>
    <cellStyle name="Normal 3 15" xfId="274"/>
    <cellStyle name="Normal 3 16" xfId="278"/>
    <cellStyle name="Normal 3 17" xfId="317"/>
    <cellStyle name="Normal 3 18" xfId="355"/>
    <cellStyle name="Normal 3 19" xfId="392"/>
    <cellStyle name="Normal 3 2" xfId="10"/>
    <cellStyle name="Normal 3 2 10" xfId="444"/>
    <cellStyle name="Normal 3 2 11" xfId="484"/>
    <cellStyle name="Normal 3 2 12" xfId="528"/>
    <cellStyle name="Normal 3 2 13" xfId="72"/>
    <cellStyle name="Normal 3 2 14" xfId="621"/>
    <cellStyle name="Normal 3 2 15" xfId="654"/>
    <cellStyle name="Normal 3 2 16" xfId="688"/>
    <cellStyle name="Normal 3 2 17" xfId="721"/>
    <cellStyle name="Normal 3 2 18" xfId="755"/>
    <cellStyle name="Normal 3 2 19" xfId="790"/>
    <cellStyle name="Normal 3 2 2" xfId="129"/>
    <cellStyle name="Normal 3 2 20" xfId="825"/>
    <cellStyle name="Normal 3 2 21" xfId="45"/>
    <cellStyle name="Normal 3 2 3" xfId="167"/>
    <cellStyle name="Normal 3 2 4" xfId="207"/>
    <cellStyle name="Normal 3 2 5" xfId="241"/>
    <cellStyle name="Normal 3 2 6" xfId="282"/>
    <cellStyle name="Normal 3 2 7" xfId="322"/>
    <cellStyle name="Normal 3 2 8" xfId="359"/>
    <cellStyle name="Normal 3 2 9" xfId="408"/>
    <cellStyle name="Normal 3 20" xfId="404"/>
    <cellStyle name="Normal 3 21" xfId="49"/>
    <cellStyle name="Normal 3 21 2" xfId="477"/>
    <cellStyle name="Normal 3 22" xfId="53"/>
    <cellStyle name="Normal 3 22 2" xfId="519"/>
    <cellStyle name="Normal 3 23" xfId="57"/>
    <cellStyle name="Normal 3 23 2" xfId="523"/>
    <cellStyle name="Normal 3 24" xfId="61"/>
    <cellStyle name="Normal 3 24 2" xfId="561"/>
    <cellStyle name="Normal 3 25" xfId="565"/>
    <cellStyle name="Normal 3 26" xfId="66"/>
    <cellStyle name="Normal 3 26 2" xfId="860"/>
    <cellStyle name="Normal 3 27" xfId="569"/>
    <cellStyle name="Normal 3 28" xfId="577"/>
    <cellStyle name="Normal 3 29" xfId="40"/>
    <cellStyle name="Normal 3 3" xfId="48"/>
    <cellStyle name="Normal 3 3 10" xfId="446"/>
    <cellStyle name="Normal 3 3 11" xfId="486"/>
    <cellStyle name="Normal 3 3 12" xfId="530"/>
    <cellStyle name="Normal 3 3 13" xfId="74"/>
    <cellStyle name="Normal 3 3 14" xfId="623"/>
    <cellStyle name="Normal 3 3 15" xfId="656"/>
    <cellStyle name="Normal 3 3 16" xfId="690"/>
    <cellStyle name="Normal 3 3 17" xfId="723"/>
    <cellStyle name="Normal 3 3 18" xfId="757"/>
    <cellStyle name="Normal 3 3 19" xfId="792"/>
    <cellStyle name="Normal 3 3 2" xfId="131"/>
    <cellStyle name="Normal 3 3 20" xfId="827"/>
    <cellStyle name="Normal 3 3 3" xfId="169"/>
    <cellStyle name="Normal 3 3 4" xfId="209"/>
    <cellStyle name="Normal 3 3 5" xfId="243"/>
    <cellStyle name="Normal 3 3 6" xfId="284"/>
    <cellStyle name="Normal 3 3 7" xfId="324"/>
    <cellStyle name="Normal 3 3 8" xfId="361"/>
    <cellStyle name="Normal 3 3 9" xfId="410"/>
    <cellStyle name="Normal 3 4" xfId="80"/>
    <cellStyle name="Normal 3 4 10" xfId="452"/>
    <cellStyle name="Normal 3 4 11" xfId="492"/>
    <cellStyle name="Normal 3 4 12" xfId="536"/>
    <cellStyle name="Normal 3 4 13" xfId="596"/>
    <cellStyle name="Normal 3 4 14" xfId="629"/>
    <cellStyle name="Normal 3 4 15" xfId="662"/>
    <cellStyle name="Normal 3 4 16" xfId="696"/>
    <cellStyle name="Normal 3 4 17" xfId="729"/>
    <cellStyle name="Normal 3 4 18" xfId="763"/>
    <cellStyle name="Normal 3 4 19" xfId="798"/>
    <cellStyle name="Normal 3 4 2" xfId="137"/>
    <cellStyle name="Normal 3 4 20" xfId="833"/>
    <cellStyle name="Normal 3 4 3" xfId="175"/>
    <cellStyle name="Normal 3 4 4" xfId="215"/>
    <cellStyle name="Normal 3 4 5" xfId="249"/>
    <cellStyle name="Normal 3 4 6" xfId="290"/>
    <cellStyle name="Normal 3 4 7" xfId="330"/>
    <cellStyle name="Normal 3 4 8" xfId="367"/>
    <cellStyle name="Normal 3 4 9" xfId="416"/>
    <cellStyle name="Normal 3 5" xfId="83"/>
    <cellStyle name="Normal 3 5 10" xfId="454"/>
    <cellStyle name="Normal 3 5 11" xfId="494"/>
    <cellStyle name="Normal 3 5 12" xfId="538"/>
    <cellStyle name="Normal 3 5 13" xfId="598"/>
    <cellStyle name="Normal 3 5 14" xfId="631"/>
    <cellStyle name="Normal 3 5 15" xfId="664"/>
    <cellStyle name="Normal 3 5 16" xfId="698"/>
    <cellStyle name="Normal 3 5 17" xfId="731"/>
    <cellStyle name="Normal 3 5 18" xfId="765"/>
    <cellStyle name="Normal 3 5 19" xfId="800"/>
    <cellStyle name="Normal 3 5 2" xfId="140"/>
    <cellStyle name="Normal 3 5 20" xfId="835"/>
    <cellStyle name="Normal 3 5 3" xfId="177"/>
    <cellStyle name="Normal 3 5 4" xfId="217"/>
    <cellStyle name="Normal 3 5 5" xfId="251"/>
    <cellStyle name="Normal 3 5 6" xfId="292"/>
    <cellStyle name="Normal 3 5 7" xfId="332"/>
    <cellStyle name="Normal 3 5 8" xfId="369"/>
    <cellStyle name="Normal 3 5 9" xfId="418"/>
    <cellStyle name="Normal 3 6" xfId="85"/>
    <cellStyle name="Normal 3 6 10" xfId="456"/>
    <cellStyle name="Normal 3 6 11" xfId="496"/>
    <cellStyle name="Normal 3 6 12" xfId="540"/>
    <cellStyle name="Normal 3 6 13" xfId="600"/>
    <cellStyle name="Normal 3 6 14" xfId="633"/>
    <cellStyle name="Normal 3 6 15" xfId="666"/>
    <cellStyle name="Normal 3 6 16" xfId="700"/>
    <cellStyle name="Normal 3 6 17" xfId="733"/>
    <cellStyle name="Normal 3 6 18" xfId="767"/>
    <cellStyle name="Normal 3 6 19" xfId="802"/>
    <cellStyle name="Normal 3 6 2" xfId="142"/>
    <cellStyle name="Normal 3 6 20" xfId="837"/>
    <cellStyle name="Normal 3 6 3" xfId="179"/>
    <cellStyle name="Normal 3 6 4" xfId="219"/>
    <cellStyle name="Normal 3 6 5" xfId="253"/>
    <cellStyle name="Normal 3 6 6" xfId="294"/>
    <cellStyle name="Normal 3 6 7" xfId="334"/>
    <cellStyle name="Normal 3 6 8" xfId="371"/>
    <cellStyle name="Normal 3 6 9" xfId="420"/>
    <cellStyle name="Normal 3 7" xfId="87"/>
    <cellStyle name="Normal 3 7 10" xfId="458"/>
    <cellStyle name="Normal 3 7 11" xfId="498"/>
    <cellStyle name="Normal 3 7 12" xfId="542"/>
    <cellStyle name="Normal 3 7 13" xfId="602"/>
    <cellStyle name="Normal 3 7 14" xfId="635"/>
    <cellStyle name="Normal 3 7 15" xfId="668"/>
    <cellStyle name="Normal 3 7 16" xfId="702"/>
    <cellStyle name="Normal 3 7 17" xfId="735"/>
    <cellStyle name="Normal 3 7 18" xfId="769"/>
    <cellStyle name="Normal 3 7 19" xfId="804"/>
    <cellStyle name="Normal 3 7 2" xfId="144"/>
    <cellStyle name="Normal 3 7 20" xfId="839"/>
    <cellStyle name="Normal 3 7 3" xfId="181"/>
    <cellStyle name="Normal 3 7 4" xfId="221"/>
    <cellStyle name="Normal 3 7 5" xfId="255"/>
    <cellStyle name="Normal 3 7 6" xfId="296"/>
    <cellStyle name="Normal 3 7 7" xfId="336"/>
    <cellStyle name="Normal 3 7 8" xfId="373"/>
    <cellStyle name="Normal 3 7 9" xfId="422"/>
    <cellStyle name="Normal 3 8" xfId="96"/>
    <cellStyle name="Normal 3 8 10" xfId="466"/>
    <cellStyle name="Normal 3 8 11" xfId="506"/>
    <cellStyle name="Normal 3 8 12" xfId="550"/>
    <cellStyle name="Normal 3 8 13" xfId="610"/>
    <cellStyle name="Normal 3 8 14" xfId="643"/>
    <cellStyle name="Normal 3 8 15" xfId="676"/>
    <cellStyle name="Normal 3 8 16" xfId="710"/>
    <cellStyle name="Normal 3 8 17" xfId="743"/>
    <cellStyle name="Normal 3 8 18" xfId="777"/>
    <cellStyle name="Normal 3 8 19" xfId="812"/>
    <cellStyle name="Normal 3 8 2" xfId="153"/>
    <cellStyle name="Normal 3 8 20" xfId="847"/>
    <cellStyle name="Normal 3 8 3" xfId="189"/>
    <cellStyle name="Normal 3 8 4" xfId="229"/>
    <cellStyle name="Normal 3 8 5" xfId="263"/>
    <cellStyle name="Normal 3 8 6" xfId="304"/>
    <cellStyle name="Normal 3 8 7" xfId="344"/>
    <cellStyle name="Normal 3 8 8" xfId="381"/>
    <cellStyle name="Normal 3 8 9" xfId="430"/>
    <cellStyle name="Normal 3 9" xfId="98"/>
    <cellStyle name="Normal 3 9 10" xfId="468"/>
    <cellStyle name="Normal 3 9 11" xfId="508"/>
    <cellStyle name="Normal 3 9 12" xfId="552"/>
    <cellStyle name="Normal 3 9 13" xfId="612"/>
    <cellStyle name="Normal 3 9 14" xfId="645"/>
    <cellStyle name="Normal 3 9 15" xfId="678"/>
    <cellStyle name="Normal 3 9 16" xfId="712"/>
    <cellStyle name="Normal 3 9 17" xfId="745"/>
    <cellStyle name="Normal 3 9 18" xfId="779"/>
    <cellStyle name="Normal 3 9 19" xfId="814"/>
    <cellStyle name="Normal 3 9 2" xfId="155"/>
    <cellStyle name="Normal 3 9 20" xfId="849"/>
    <cellStyle name="Normal 3 9 3" xfId="191"/>
    <cellStyle name="Normal 3 9 4" xfId="231"/>
    <cellStyle name="Normal 3 9 5" xfId="265"/>
    <cellStyle name="Normal 3 9 6" xfId="306"/>
    <cellStyle name="Normal 3 9 7" xfId="346"/>
    <cellStyle name="Normal 3 9 8" xfId="383"/>
    <cellStyle name="Normal 3 9 9" xfId="432"/>
    <cellStyle name="Normal 30" xfId="41"/>
    <cellStyle name="Normal 30 2" xfId="400"/>
    <cellStyle name="Normal 31" xfId="42"/>
    <cellStyle name="Normal 31 2" xfId="402"/>
    <cellStyle name="Normal 32" xfId="47"/>
    <cellStyle name="Normal 32 2" xfId="439"/>
    <cellStyle name="Normal 33" xfId="475"/>
    <cellStyle name="Normal 34" xfId="51"/>
    <cellStyle name="Normal 34 2" xfId="479"/>
    <cellStyle name="Normal 35" xfId="52"/>
    <cellStyle name="Normal 35 2" xfId="515"/>
    <cellStyle name="Normal 36" xfId="55"/>
    <cellStyle name="Normal 36 2" xfId="517"/>
    <cellStyle name="Normal 37" xfId="58"/>
    <cellStyle name="Normal 37 2" xfId="521"/>
    <cellStyle name="Normal 38" xfId="559"/>
    <cellStyle name="Normal 39" xfId="563"/>
    <cellStyle name="Normal 4" xfId="5"/>
    <cellStyle name="Normal 4 10" xfId="406"/>
    <cellStyle name="Normal 4 11" xfId="441"/>
    <cellStyle name="Normal 4 12" xfId="481"/>
    <cellStyle name="Normal 4 13" xfId="525"/>
    <cellStyle name="Normal 4 14" xfId="588"/>
    <cellStyle name="Normal 4 15" xfId="619"/>
    <cellStyle name="Normal 4 16" xfId="652"/>
    <cellStyle name="Normal 4 17" xfId="686"/>
    <cellStyle name="Normal 4 18" xfId="719"/>
    <cellStyle name="Normal 4 19" xfId="753"/>
    <cellStyle name="Normal 4 2" xfId="107"/>
    <cellStyle name="Normal 4 20" xfId="787"/>
    <cellStyle name="Normal 4 21" xfId="822"/>
    <cellStyle name="Normal 4 22" xfId="63"/>
    <cellStyle name="Normal 4 3" xfId="124"/>
    <cellStyle name="Normal 4 4" xfId="164"/>
    <cellStyle name="Normal 4 5" xfId="204"/>
    <cellStyle name="Normal 4 6" xfId="238"/>
    <cellStyle name="Normal 4 7" xfId="280"/>
    <cellStyle name="Normal 4 8" xfId="319"/>
    <cellStyle name="Normal 4 9" xfId="357"/>
    <cellStyle name="Normal 40" xfId="567"/>
    <cellStyle name="Normal 41" xfId="571"/>
    <cellStyle name="Normal 42" xfId="570"/>
    <cellStyle name="Normal 43" xfId="11"/>
    <cellStyle name="Normal 44" xfId="587"/>
    <cellStyle name="Normal 45" xfId="786"/>
    <cellStyle name="Normal 46" xfId="821"/>
    <cellStyle name="Normal 5" xfId="7"/>
    <cellStyle name="Normal 5 10" xfId="447"/>
    <cellStyle name="Normal 5 11" xfId="487"/>
    <cellStyle name="Normal 5 12" xfId="531"/>
    <cellStyle name="Normal 5 13" xfId="591"/>
    <cellStyle name="Normal 5 14" xfId="624"/>
    <cellStyle name="Normal 5 15" xfId="657"/>
    <cellStyle name="Normal 5 16" xfId="691"/>
    <cellStyle name="Normal 5 17" xfId="724"/>
    <cellStyle name="Normal 5 18" xfId="758"/>
    <cellStyle name="Normal 5 19" xfId="793"/>
    <cellStyle name="Normal 5 2" xfId="132"/>
    <cellStyle name="Normal 5 20" xfId="828"/>
    <cellStyle name="Normal 5 21" xfId="75"/>
    <cellStyle name="Normal 5 3" xfId="170"/>
    <cellStyle name="Normal 5 4" xfId="210"/>
    <cellStyle name="Normal 5 5" xfId="244"/>
    <cellStyle name="Normal 5 6" xfId="285"/>
    <cellStyle name="Normal 5 7" xfId="325"/>
    <cellStyle name="Normal 5 8" xfId="362"/>
    <cellStyle name="Normal 5 9" xfId="411"/>
    <cellStyle name="Normal 6" xfId="77"/>
    <cellStyle name="Normal 6 10" xfId="449"/>
    <cellStyle name="Normal 6 11" xfId="489"/>
    <cellStyle name="Normal 6 12" xfId="533"/>
    <cellStyle name="Normal 6 13" xfId="593"/>
    <cellStyle name="Normal 6 14" xfId="626"/>
    <cellStyle name="Normal 6 15" xfId="659"/>
    <cellStyle name="Normal 6 16" xfId="693"/>
    <cellStyle name="Normal 6 17" xfId="726"/>
    <cellStyle name="Normal 6 18" xfId="760"/>
    <cellStyle name="Normal 6 19" xfId="795"/>
    <cellStyle name="Normal 6 2" xfId="134"/>
    <cellStyle name="Normal 6 20" xfId="830"/>
    <cellStyle name="Normal 6 3" xfId="172"/>
    <cellStyle name="Normal 6 4" xfId="212"/>
    <cellStyle name="Normal 6 5" xfId="246"/>
    <cellStyle name="Normal 6 6" xfId="287"/>
    <cellStyle name="Normal 6 7" xfId="327"/>
    <cellStyle name="Normal 6 8" xfId="364"/>
    <cellStyle name="Normal 6 9" xfId="413"/>
    <cellStyle name="Normal 7" xfId="89"/>
    <cellStyle name="Normal 7 10" xfId="459"/>
    <cellStyle name="Normal 7 11" xfId="499"/>
    <cellStyle name="Normal 7 12" xfId="543"/>
    <cellStyle name="Normal 7 13" xfId="603"/>
    <cellStyle name="Normal 7 14" xfId="636"/>
    <cellStyle name="Normal 7 15" xfId="669"/>
    <cellStyle name="Normal 7 16" xfId="703"/>
    <cellStyle name="Normal 7 17" xfId="736"/>
    <cellStyle name="Normal 7 18" xfId="770"/>
    <cellStyle name="Normal 7 19" xfId="805"/>
    <cellStyle name="Normal 7 2" xfId="146"/>
    <cellStyle name="Normal 7 20" xfId="840"/>
    <cellStyle name="Normal 7 3" xfId="182"/>
    <cellStyle name="Normal 7 4" xfId="222"/>
    <cellStyle name="Normal 7 5" xfId="256"/>
    <cellStyle name="Normal 7 6" xfId="297"/>
    <cellStyle name="Normal 7 7" xfId="337"/>
    <cellStyle name="Normal 7 8" xfId="374"/>
    <cellStyle name="Normal 7 9" xfId="423"/>
    <cellStyle name="Normal 8" xfId="91"/>
    <cellStyle name="Normal 8 10" xfId="461"/>
    <cellStyle name="Normal 8 11" xfId="501"/>
    <cellStyle name="Normal 8 12" xfId="545"/>
    <cellStyle name="Normal 8 13" xfId="605"/>
    <cellStyle name="Normal 8 14" xfId="638"/>
    <cellStyle name="Normal 8 15" xfId="671"/>
    <cellStyle name="Normal 8 16" xfId="705"/>
    <cellStyle name="Normal 8 17" xfId="738"/>
    <cellStyle name="Normal 8 18" xfId="772"/>
    <cellStyle name="Normal 8 19" xfId="807"/>
    <cellStyle name="Normal 8 2" xfId="148"/>
    <cellStyle name="Normal 8 20" xfId="842"/>
    <cellStyle name="Normal 8 3" xfId="184"/>
    <cellStyle name="Normal 8 4" xfId="224"/>
    <cellStyle name="Normal 8 5" xfId="258"/>
    <cellStyle name="Normal 8 6" xfId="299"/>
    <cellStyle name="Normal 8 7" xfId="339"/>
    <cellStyle name="Normal 8 8" xfId="376"/>
    <cellStyle name="Normal 8 9" xfId="425"/>
    <cellStyle name="Normal 9" xfId="93"/>
    <cellStyle name="Normal 9 10" xfId="463"/>
    <cellStyle name="Normal 9 11" xfId="503"/>
    <cellStyle name="Normal 9 12" xfId="547"/>
    <cellStyle name="Normal 9 13" xfId="607"/>
    <cellStyle name="Normal 9 14" xfId="640"/>
    <cellStyle name="Normal 9 15" xfId="673"/>
    <cellStyle name="Normal 9 16" xfId="707"/>
    <cellStyle name="Normal 9 17" xfId="740"/>
    <cellStyle name="Normal 9 18" xfId="774"/>
    <cellStyle name="Normal 9 19" xfId="809"/>
    <cellStyle name="Normal 9 2" xfId="150"/>
    <cellStyle name="Normal 9 20" xfId="844"/>
    <cellStyle name="Normal 9 3" xfId="186"/>
    <cellStyle name="Normal 9 4" xfId="226"/>
    <cellStyle name="Normal 9 5" xfId="260"/>
    <cellStyle name="Normal 9 6" xfId="301"/>
    <cellStyle name="Normal 9 7" xfId="341"/>
    <cellStyle name="Normal 9 8" xfId="378"/>
    <cellStyle name="Normal 9 9" xfId="427"/>
    <cellStyle name="Normal_Hoja1" xfId="3"/>
    <cellStyle name="Título2" xfId="6"/>
  </cellStyles>
  <dxfs count="0"/>
  <tableStyles count="0" defaultTableStyle="TableStyleMedium9" defaultPivotStyle="PivotStyleLight16"/>
  <colors>
    <mruColors>
      <color rgb="FFFF3300"/>
      <color rgb="FF6600CC"/>
      <color rgb="FF754A82"/>
      <color rgb="FFC50730"/>
      <color rgb="FF663300"/>
      <color rgb="FF996633"/>
      <color rgb="FF00FF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57150</xdr:colOff>
      <xdr:row>7</xdr:row>
      <xdr:rowOff>104775</xdr:rowOff>
    </xdr:from>
    <xdr:to>
      <xdr:col>3</xdr:col>
      <xdr:colOff>371475</xdr:colOff>
      <xdr:row>13</xdr:row>
      <xdr:rowOff>190500</xdr:rowOff>
    </xdr:to>
    <xdr:sp macro="" textlink="">
      <xdr:nvSpPr>
        <xdr:cNvPr id="2" name="1 Abrir llave"/>
        <xdr:cNvSpPr/>
      </xdr:nvSpPr>
      <xdr:spPr>
        <a:xfrm>
          <a:off x="4229100" y="1400175"/>
          <a:ext cx="314325" cy="14192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309</xdr:row>
      <xdr:rowOff>0</xdr:rowOff>
    </xdr:from>
    <xdr:to>
      <xdr:col>9</xdr:col>
      <xdr:colOff>152381</xdr:colOff>
      <xdr:row>309</xdr:row>
      <xdr:rowOff>152381</xdr:rowOff>
    </xdr:to>
    <xdr:pic>
      <xdr:nvPicPr>
        <xdr:cNvPr id="2" name="1 Imagen"/>
        <xdr:cNvPicPr>
          <a:picLocks noChangeAspect="1"/>
        </xdr:cNvPicPr>
      </xdr:nvPicPr>
      <xdr:blipFill>
        <a:blip xmlns:r="http://schemas.openxmlformats.org/officeDocument/2006/relationships" r:embed="rId1"/>
        <a:stretch>
          <a:fillRect/>
        </a:stretch>
      </xdr:blipFill>
      <xdr:spPr>
        <a:xfrm>
          <a:off x="7753350" y="61912500"/>
          <a:ext cx="152381" cy="1523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skylucesa22@hotmail.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39"/>
  </sheetPr>
  <dimension ref="A1:DE45"/>
  <sheetViews>
    <sheetView topLeftCell="G17" zoomScale="75" workbookViewId="0">
      <selection activeCell="G21" sqref="G21"/>
    </sheetView>
  </sheetViews>
  <sheetFormatPr baseColWidth="10" defaultRowHeight="13.5" x14ac:dyDescent="0.25"/>
  <cols>
    <col min="1" max="2" width="4.140625" style="186" hidden="1" customWidth="1"/>
    <col min="3" max="4" width="9.28515625" style="186" hidden="1" customWidth="1"/>
    <col min="5" max="6" width="33.5703125" style="186" hidden="1" customWidth="1"/>
    <col min="7" max="7" width="48.7109375" style="189" customWidth="1"/>
    <col min="8" max="8" width="15.28515625" style="189" hidden="1" customWidth="1"/>
    <col min="9" max="9" width="9" style="186" hidden="1" customWidth="1"/>
    <col min="10" max="10" width="14.7109375" style="186" hidden="1" customWidth="1"/>
    <col min="11" max="11" width="12.5703125" style="186" hidden="1" customWidth="1"/>
    <col min="12" max="12" width="14.5703125" style="186" hidden="1" customWidth="1"/>
    <col min="13" max="13" width="11.85546875" style="186" hidden="1" customWidth="1"/>
    <col min="14" max="14" width="14.5703125" style="186" hidden="1" customWidth="1"/>
    <col min="15" max="15" width="9.5703125" style="186" hidden="1" customWidth="1"/>
    <col min="16" max="16" width="15.5703125" style="186" hidden="1" customWidth="1"/>
    <col min="17" max="17" width="11.5703125" style="186" hidden="1" customWidth="1"/>
    <col min="18" max="18" width="15.5703125" style="186" hidden="1" customWidth="1"/>
    <col min="19" max="19" width="13.85546875" style="186" hidden="1" customWidth="1"/>
    <col min="20" max="20" width="11.42578125" style="192" hidden="1" customWidth="1"/>
    <col min="21" max="28" width="11.42578125" style="189" hidden="1" customWidth="1"/>
    <col min="29" max="29" width="14.28515625" style="189" hidden="1" customWidth="1"/>
    <col min="30" max="32" width="11.42578125" style="189" hidden="1" customWidth="1"/>
    <col min="33" max="33" width="11.42578125" style="192" customWidth="1"/>
    <col min="34" max="34" width="15.42578125" style="189" customWidth="1"/>
    <col min="35" max="35" width="11.42578125" style="189" customWidth="1"/>
    <col min="36" max="36" width="13.85546875" style="189" customWidth="1"/>
    <col min="37" max="37" width="11.42578125" style="189" customWidth="1"/>
    <col min="38" max="38" width="15.5703125" style="189" customWidth="1"/>
    <col min="39" max="39" width="11.42578125" style="189" customWidth="1"/>
    <col min="40" max="40" width="14.42578125" style="189" customWidth="1"/>
    <col min="41" max="41" width="11.42578125" style="189"/>
    <col min="42" max="42" width="13.7109375" style="189" customWidth="1"/>
    <col min="43" max="16384" width="11.42578125" style="189"/>
  </cols>
  <sheetData>
    <row r="1" spans="1:109" s="143" customFormat="1" ht="16.5" customHeight="1" x14ac:dyDescent="0.25">
      <c r="A1" s="1157" t="s">
        <v>381</v>
      </c>
      <c r="B1" s="1157" t="s">
        <v>381</v>
      </c>
      <c r="C1" s="1158" t="s">
        <v>382</v>
      </c>
      <c r="D1" s="140"/>
      <c r="E1" s="140"/>
      <c r="F1" s="140"/>
      <c r="G1" s="1159" t="s">
        <v>383</v>
      </c>
      <c r="H1" s="1156" t="s">
        <v>384</v>
      </c>
      <c r="I1" s="141"/>
      <c r="J1" s="1155" t="s">
        <v>221</v>
      </c>
      <c r="K1" s="142"/>
      <c r="L1" s="1162" t="s">
        <v>385</v>
      </c>
      <c r="M1" s="142"/>
      <c r="N1" s="1163" t="s">
        <v>386</v>
      </c>
      <c r="O1" s="1163"/>
      <c r="P1" s="1171" t="s">
        <v>387</v>
      </c>
      <c r="Q1" s="1171"/>
      <c r="R1" s="1173" t="s">
        <v>222</v>
      </c>
      <c r="S1" s="1173"/>
      <c r="T1" s="1172" t="s">
        <v>524</v>
      </c>
      <c r="AA1" s="1177" t="s">
        <v>569</v>
      </c>
      <c r="AB1" s="1177"/>
      <c r="AC1" s="1159" t="s">
        <v>568</v>
      </c>
      <c r="AD1" s="1159"/>
      <c r="AE1" s="1157" t="s">
        <v>570</v>
      </c>
      <c r="AF1" s="1157"/>
      <c r="AG1" s="1172" t="s">
        <v>335</v>
      </c>
      <c r="AH1" s="1159" t="s">
        <v>1123</v>
      </c>
      <c r="AI1" s="1175" t="s">
        <v>111</v>
      </c>
      <c r="AJ1" s="1159" t="s">
        <v>1122</v>
      </c>
      <c r="AK1" s="1175" t="s">
        <v>111</v>
      </c>
      <c r="AL1" s="1175" t="s">
        <v>1426</v>
      </c>
      <c r="AM1" s="1175" t="s">
        <v>111</v>
      </c>
      <c r="AN1" s="1175" t="s">
        <v>1505</v>
      </c>
      <c r="AO1" s="1175" t="s">
        <v>111</v>
      </c>
      <c r="AP1" s="1175" t="s">
        <v>1124</v>
      </c>
      <c r="AQ1" s="1175" t="s">
        <v>111</v>
      </c>
      <c r="AR1" s="1175" t="s">
        <v>283</v>
      </c>
      <c r="AS1" s="1175" t="s">
        <v>111</v>
      </c>
    </row>
    <row r="2" spans="1:109" s="143" customFormat="1" ht="12" customHeight="1" x14ac:dyDescent="0.25">
      <c r="A2" s="1157"/>
      <c r="B2" s="1157"/>
      <c r="C2" s="1158"/>
      <c r="D2" s="140"/>
      <c r="E2" s="140"/>
      <c r="F2" s="140"/>
      <c r="G2" s="1159"/>
      <c r="H2" s="1156"/>
      <c r="I2" s="141"/>
      <c r="J2" s="1155"/>
      <c r="K2" s="142"/>
      <c r="L2" s="1162"/>
      <c r="M2" s="142"/>
      <c r="N2" s="1163"/>
      <c r="O2" s="1163"/>
      <c r="P2" s="1171"/>
      <c r="Q2" s="1171"/>
      <c r="R2" s="1173"/>
      <c r="S2" s="1173"/>
      <c r="T2" s="1172"/>
      <c r="AA2" s="1177"/>
      <c r="AB2" s="1177"/>
      <c r="AC2" s="1159"/>
      <c r="AD2" s="1159"/>
      <c r="AE2" s="1157"/>
      <c r="AF2" s="1157"/>
      <c r="AG2" s="1172"/>
      <c r="AH2" s="1159"/>
      <c r="AI2" s="1175"/>
      <c r="AJ2" s="1159"/>
      <c r="AK2" s="1175"/>
      <c r="AL2" s="1175"/>
      <c r="AM2" s="1175"/>
      <c r="AN2" s="1175"/>
      <c r="AO2" s="1175"/>
      <c r="AP2" s="1175"/>
      <c r="AQ2" s="1175"/>
      <c r="AR2" s="1175"/>
      <c r="AS2" s="1175"/>
    </row>
    <row r="3" spans="1:109" s="143" customFormat="1" ht="14.25" customHeight="1" x14ac:dyDescent="0.25">
      <c r="A3" s="1157"/>
      <c r="B3" s="1157"/>
      <c r="C3" s="1158"/>
      <c r="D3" s="140"/>
      <c r="E3" s="140"/>
      <c r="F3" s="140"/>
      <c r="G3" s="1159"/>
      <c r="H3" s="1156"/>
      <c r="I3" s="141"/>
      <c r="J3" s="1155"/>
      <c r="K3" s="142"/>
      <c r="L3" s="1162"/>
      <c r="M3" s="142"/>
      <c r="N3" s="1163"/>
      <c r="O3" s="1163"/>
      <c r="P3" s="1171"/>
      <c r="Q3" s="1171"/>
      <c r="R3" s="1173"/>
      <c r="S3" s="1173"/>
      <c r="T3" s="1172"/>
      <c r="AA3" s="1177"/>
      <c r="AB3" s="1177"/>
      <c r="AC3" s="1159"/>
      <c r="AD3" s="1159"/>
      <c r="AE3" s="1157"/>
      <c r="AF3" s="1157"/>
      <c r="AG3" s="1172"/>
      <c r="AH3" s="1159"/>
      <c r="AI3" s="1175"/>
      <c r="AJ3" s="1159"/>
      <c r="AK3" s="1175"/>
      <c r="AL3" s="1175"/>
      <c r="AM3" s="1175"/>
      <c r="AN3" s="1175"/>
      <c r="AO3" s="1175"/>
      <c r="AP3" s="1175"/>
      <c r="AQ3" s="1175"/>
      <c r="AR3" s="1175"/>
      <c r="AS3" s="1175"/>
    </row>
    <row r="4" spans="1:109" s="150" customFormat="1" ht="16.5" x14ac:dyDescent="0.3">
      <c r="A4" s="144" t="s">
        <v>381</v>
      </c>
      <c r="B4" s="144"/>
      <c r="C4" s="145"/>
      <c r="D4" s="145"/>
      <c r="E4" s="146" t="s">
        <v>388</v>
      </c>
      <c r="F4" s="146"/>
      <c r="G4" s="147" t="s">
        <v>389</v>
      </c>
      <c r="H4" s="148" t="s">
        <v>231</v>
      </c>
      <c r="I4" s="147" t="s">
        <v>111</v>
      </c>
      <c r="J4" s="149" t="s">
        <v>231</v>
      </c>
      <c r="K4" s="147" t="s">
        <v>111</v>
      </c>
      <c r="L4" s="129" t="s">
        <v>231</v>
      </c>
      <c r="M4" s="147" t="s">
        <v>111</v>
      </c>
      <c r="N4" s="129" t="s">
        <v>231</v>
      </c>
      <c r="O4" s="147" t="s">
        <v>111</v>
      </c>
      <c r="P4" s="129" t="s">
        <v>231</v>
      </c>
      <c r="Q4" s="147" t="s">
        <v>111</v>
      </c>
      <c r="R4" s="148" t="s">
        <v>231</v>
      </c>
      <c r="S4" s="147" t="s">
        <v>111</v>
      </c>
      <c r="T4" s="1172"/>
      <c r="U4" s="149" t="s">
        <v>231</v>
      </c>
      <c r="V4" s="147" t="s">
        <v>111</v>
      </c>
      <c r="W4" s="129" t="s">
        <v>231</v>
      </c>
      <c r="X4" s="147" t="s">
        <v>111</v>
      </c>
      <c r="Y4" s="129" t="s">
        <v>231</v>
      </c>
      <c r="Z4" s="147" t="s">
        <v>111</v>
      </c>
      <c r="AA4" s="129" t="s">
        <v>231</v>
      </c>
      <c r="AB4" s="147" t="s">
        <v>111</v>
      </c>
      <c r="AC4" s="148" t="s">
        <v>231</v>
      </c>
      <c r="AD4" s="147" t="s">
        <v>111</v>
      </c>
      <c r="AE4" s="148" t="s">
        <v>231</v>
      </c>
      <c r="AF4" s="147" t="s">
        <v>111</v>
      </c>
      <c r="AG4" s="1172"/>
      <c r="AH4" s="148" t="s">
        <v>231</v>
      </c>
      <c r="AI4" s="147" t="s">
        <v>111</v>
      </c>
      <c r="AJ4" s="148" t="s">
        <v>231</v>
      </c>
      <c r="AK4" s="147" t="s">
        <v>111</v>
      </c>
      <c r="AL4" s="148" t="s">
        <v>231</v>
      </c>
      <c r="AM4" s="147" t="s">
        <v>111</v>
      </c>
      <c r="AN4" s="148" t="s">
        <v>231</v>
      </c>
      <c r="AO4" s="147" t="s">
        <v>111</v>
      </c>
      <c r="AP4" s="148" t="s">
        <v>231</v>
      </c>
      <c r="AQ4" s="147" t="s">
        <v>111</v>
      </c>
      <c r="AR4" s="148" t="s">
        <v>231</v>
      </c>
      <c r="AS4" s="147" t="s">
        <v>111</v>
      </c>
    </row>
    <row r="5" spans="1:109" s="156" customFormat="1" ht="17.25" hidden="1" x14ac:dyDescent="0.25">
      <c r="A5" s="78">
        <v>1</v>
      </c>
      <c r="B5" s="78"/>
      <c r="C5" s="78" t="s">
        <v>390</v>
      </c>
      <c r="D5" s="78"/>
      <c r="E5" s="151" t="s">
        <v>391</v>
      </c>
      <c r="F5" s="151"/>
      <c r="G5" s="80" t="s">
        <v>392</v>
      </c>
      <c r="H5" s="152">
        <v>3125</v>
      </c>
      <c r="I5" s="78" t="s">
        <v>149</v>
      </c>
      <c r="J5" s="152">
        <v>4000</v>
      </c>
      <c r="K5" s="78" t="s">
        <v>149</v>
      </c>
      <c r="L5" s="152">
        <v>3840</v>
      </c>
      <c r="M5" s="153" t="s">
        <v>149</v>
      </c>
      <c r="N5" s="152">
        <v>3680</v>
      </c>
      <c r="O5" s="78" t="s">
        <v>149</v>
      </c>
      <c r="P5" s="154">
        <v>3520</v>
      </c>
      <c r="Q5" s="153" t="s">
        <v>149</v>
      </c>
      <c r="R5" s="155">
        <v>3200</v>
      </c>
      <c r="S5" s="153"/>
      <c r="T5" s="192"/>
      <c r="U5" s="1176" t="s">
        <v>242</v>
      </c>
      <c r="V5" s="1176"/>
      <c r="W5" s="1176"/>
      <c r="X5" s="1176"/>
      <c r="Y5" s="1176"/>
      <c r="Z5" s="1176"/>
      <c r="AA5" s="1176"/>
      <c r="AB5" s="1176"/>
      <c r="AC5" s="1176"/>
      <c r="AD5" s="1176"/>
      <c r="AE5" s="1176"/>
      <c r="AF5" s="1176"/>
      <c r="AG5" s="192"/>
      <c r="AH5" s="80"/>
      <c r="AI5" s="80"/>
    </row>
    <row r="6" spans="1:109" s="156" customFormat="1" ht="42.75" customHeight="1" x14ac:dyDescent="0.25">
      <c r="A6" s="78">
        <f>1+A5</f>
        <v>2</v>
      </c>
      <c r="B6" s="78"/>
      <c r="C6" s="78"/>
      <c r="D6" s="78"/>
      <c r="E6" s="151" t="s">
        <v>393</v>
      </c>
      <c r="F6" s="151"/>
      <c r="G6" s="80" t="s">
        <v>394</v>
      </c>
      <c r="H6" s="157">
        <v>2500</v>
      </c>
      <c r="I6" s="85" t="s">
        <v>395</v>
      </c>
      <c r="J6" s="157">
        <v>3200</v>
      </c>
      <c r="K6" s="85" t="s">
        <v>395</v>
      </c>
      <c r="L6" s="157">
        <v>3200</v>
      </c>
      <c r="M6" s="78" t="s">
        <v>396</v>
      </c>
      <c r="N6" s="157">
        <v>3200</v>
      </c>
      <c r="O6" s="78" t="s">
        <v>397</v>
      </c>
      <c r="P6" s="157">
        <v>3200</v>
      </c>
      <c r="Q6" s="153" t="s">
        <v>398</v>
      </c>
      <c r="R6" s="158">
        <v>3200</v>
      </c>
      <c r="S6" s="153" t="s">
        <v>399</v>
      </c>
      <c r="T6" s="192"/>
      <c r="U6" s="195">
        <v>3200</v>
      </c>
      <c r="V6" s="196" t="s">
        <v>525</v>
      </c>
      <c r="W6" s="202">
        <v>3200</v>
      </c>
      <c r="X6" s="194" t="s">
        <v>1069</v>
      </c>
      <c r="Y6" s="202">
        <v>3200</v>
      </c>
      <c r="Z6" s="194" t="s">
        <v>1069</v>
      </c>
      <c r="AA6" s="302">
        <v>3200</v>
      </c>
      <c r="AB6" s="78" t="s">
        <v>1157</v>
      </c>
      <c r="AC6" s="320">
        <v>3200</v>
      </c>
      <c r="AD6" s="78" t="s">
        <v>1229</v>
      </c>
      <c r="AE6" s="380">
        <v>3200</v>
      </c>
      <c r="AF6" s="78" t="s">
        <v>1409</v>
      </c>
      <c r="AG6" s="192"/>
      <c r="AH6" s="380">
        <v>3200</v>
      </c>
      <c r="AI6" s="78" t="s">
        <v>1409</v>
      </c>
      <c r="AJ6" s="482">
        <v>3200</v>
      </c>
      <c r="AK6" s="156" t="s">
        <v>1093</v>
      </c>
      <c r="AL6" s="482">
        <v>3200</v>
      </c>
      <c r="AM6" s="156" t="s">
        <v>1093</v>
      </c>
      <c r="AN6" s="482">
        <v>3200</v>
      </c>
      <c r="AO6" s="156" t="s">
        <v>1093</v>
      </c>
      <c r="AP6" s="482">
        <v>3200</v>
      </c>
      <c r="AQ6" s="156" t="s">
        <v>1093</v>
      </c>
    </row>
    <row r="7" spans="1:109" s="156" customFormat="1" ht="17.25" x14ac:dyDescent="0.25">
      <c r="A7" s="78">
        <f>1+A6</f>
        <v>3</v>
      </c>
      <c r="B7" s="78"/>
      <c r="C7" s="78" t="s">
        <v>400</v>
      </c>
      <c r="D7" s="78"/>
      <c r="E7" s="151" t="s">
        <v>401</v>
      </c>
      <c r="F7" s="151"/>
      <c r="G7" s="80" t="s">
        <v>402</v>
      </c>
      <c r="H7" s="157">
        <v>2500</v>
      </c>
      <c r="I7" s="78" t="s">
        <v>403</v>
      </c>
      <c r="J7" s="157">
        <v>3200</v>
      </c>
      <c r="K7" s="78" t="s">
        <v>404</v>
      </c>
      <c r="L7" s="157">
        <v>3200</v>
      </c>
      <c r="M7" s="78" t="s">
        <v>405</v>
      </c>
      <c r="N7" s="157">
        <v>3200</v>
      </c>
      <c r="O7" s="78" t="s">
        <v>406</v>
      </c>
      <c r="P7" s="157">
        <v>2600</v>
      </c>
      <c r="Q7" s="153" t="s">
        <v>407</v>
      </c>
      <c r="R7" s="157">
        <v>3200</v>
      </c>
      <c r="S7" s="153" t="s">
        <v>408</v>
      </c>
      <c r="T7" s="192"/>
      <c r="U7" s="197">
        <v>3360</v>
      </c>
      <c r="V7" s="194" t="s">
        <v>526</v>
      </c>
      <c r="W7" s="197">
        <v>3200</v>
      </c>
      <c r="X7" s="194" t="s">
        <v>526</v>
      </c>
      <c r="Y7" s="195">
        <v>3200</v>
      </c>
      <c r="Z7" s="194" t="s">
        <v>527</v>
      </c>
      <c r="AA7" s="198">
        <v>3200</v>
      </c>
      <c r="AB7" s="78" t="s">
        <v>528</v>
      </c>
      <c r="AC7" s="301">
        <v>3200</v>
      </c>
      <c r="AD7" s="78" t="s">
        <v>1205</v>
      </c>
      <c r="AE7" s="319">
        <v>3360</v>
      </c>
      <c r="AF7" s="78" t="s">
        <v>1228</v>
      </c>
      <c r="AG7" s="192"/>
      <c r="AH7" s="319">
        <v>3200</v>
      </c>
      <c r="AI7" s="78" t="s">
        <v>1374</v>
      </c>
      <c r="AJ7" s="319">
        <v>3200</v>
      </c>
      <c r="AK7" s="156" t="s">
        <v>1312</v>
      </c>
      <c r="AL7" s="405">
        <v>3380</v>
      </c>
      <c r="AM7" s="156" t="s">
        <v>1507</v>
      </c>
      <c r="AN7" s="405">
        <v>3360</v>
      </c>
      <c r="AO7" s="156" t="s">
        <v>1507</v>
      </c>
      <c r="AP7" s="425">
        <v>3260</v>
      </c>
      <c r="AQ7" s="156" t="s">
        <v>1558</v>
      </c>
      <c r="AR7" s="465">
        <v>3200</v>
      </c>
      <c r="AS7" s="156" t="s">
        <v>1631</v>
      </c>
    </row>
    <row r="8" spans="1:109" s="156" customFormat="1" ht="17.25" x14ac:dyDescent="0.25">
      <c r="A8" s="78">
        <f t="shared" ref="A8:A29" si="0">1+A7</f>
        <v>4</v>
      </c>
      <c r="B8" s="78"/>
      <c r="C8" s="78" t="s">
        <v>409</v>
      </c>
      <c r="D8" s="78"/>
      <c r="E8" s="151" t="s">
        <v>410</v>
      </c>
      <c r="F8" s="151"/>
      <c r="G8" s="80" t="s">
        <v>411</v>
      </c>
      <c r="H8" s="152">
        <v>2500</v>
      </c>
      <c r="I8" s="78" t="s">
        <v>412</v>
      </c>
      <c r="J8" s="157">
        <v>3600</v>
      </c>
      <c r="K8" s="78" t="s">
        <v>413</v>
      </c>
      <c r="L8" s="159">
        <v>3600</v>
      </c>
      <c r="M8" s="78" t="s">
        <v>414</v>
      </c>
      <c r="N8" s="159">
        <v>3600</v>
      </c>
      <c r="O8" s="78" t="s">
        <v>415</v>
      </c>
      <c r="P8" s="159">
        <v>3600</v>
      </c>
      <c r="Q8" s="153" t="s">
        <v>416</v>
      </c>
      <c r="R8" s="159">
        <v>3600</v>
      </c>
      <c r="S8" s="153" t="s">
        <v>417</v>
      </c>
      <c r="T8" s="192"/>
      <c r="U8" s="197">
        <v>3200</v>
      </c>
      <c r="V8" s="194" t="s">
        <v>529</v>
      </c>
      <c r="W8" s="202">
        <v>3360</v>
      </c>
      <c r="X8" s="194" t="s">
        <v>1053</v>
      </c>
      <c r="Y8" s="202">
        <v>3200</v>
      </c>
      <c r="Z8" s="194" t="s">
        <v>1053</v>
      </c>
      <c r="AA8" s="286">
        <v>3520</v>
      </c>
      <c r="AB8" s="78" t="s">
        <v>1118</v>
      </c>
      <c r="AC8" s="292">
        <v>3360</v>
      </c>
      <c r="AD8" s="78" t="s">
        <v>1118</v>
      </c>
      <c r="AE8" s="387">
        <v>3600</v>
      </c>
      <c r="AF8" s="78" t="s">
        <v>1443</v>
      </c>
      <c r="AG8" s="192"/>
      <c r="AH8" s="387">
        <v>3600</v>
      </c>
      <c r="AI8" s="78" t="s">
        <v>1443</v>
      </c>
      <c r="AJ8" s="387">
        <v>3200</v>
      </c>
      <c r="AK8" s="156" t="s">
        <v>1453</v>
      </c>
      <c r="AL8" s="387">
        <v>3200</v>
      </c>
      <c r="AM8" s="156" t="s">
        <v>1453</v>
      </c>
      <c r="AN8" s="387">
        <v>3200</v>
      </c>
      <c r="AO8" s="156" t="s">
        <v>1453</v>
      </c>
      <c r="AP8" s="465">
        <v>3600</v>
      </c>
      <c r="AQ8" s="156" t="s">
        <v>1613</v>
      </c>
      <c r="AR8" s="465">
        <v>3200</v>
      </c>
      <c r="AS8" s="156" t="s">
        <v>1614</v>
      </c>
    </row>
    <row r="9" spans="1:109" s="156" customFormat="1" ht="34.5" x14ac:dyDescent="0.25">
      <c r="A9" s="78">
        <f t="shared" si="0"/>
        <v>5</v>
      </c>
      <c r="B9" s="78"/>
      <c r="C9" s="78"/>
      <c r="D9" s="78"/>
      <c r="E9" s="160" t="s">
        <v>418</v>
      </c>
      <c r="F9" s="160"/>
      <c r="G9" s="80" t="s">
        <v>419</v>
      </c>
      <c r="H9" s="157">
        <v>2500</v>
      </c>
      <c r="I9" s="78" t="s">
        <v>420</v>
      </c>
      <c r="J9" s="157">
        <v>3200</v>
      </c>
      <c r="K9" s="78" t="s">
        <v>420</v>
      </c>
      <c r="L9" s="157">
        <v>3200</v>
      </c>
      <c r="M9" s="78" t="s">
        <v>421</v>
      </c>
      <c r="N9" s="157">
        <v>3200</v>
      </c>
      <c r="O9" s="78" t="s">
        <v>422</v>
      </c>
      <c r="P9" s="157">
        <v>3200</v>
      </c>
      <c r="Q9" s="153" t="s">
        <v>423</v>
      </c>
      <c r="R9" s="157">
        <v>3200</v>
      </c>
      <c r="S9" s="153" t="s">
        <v>424</v>
      </c>
      <c r="T9" s="192"/>
      <c r="U9" s="197">
        <v>3360</v>
      </c>
      <c r="V9" s="194" t="s">
        <v>530</v>
      </c>
      <c r="W9" s="197">
        <v>3200</v>
      </c>
      <c r="X9" s="194" t="s">
        <v>531</v>
      </c>
      <c r="Y9" s="198">
        <v>3360</v>
      </c>
      <c r="Z9" s="196" t="s">
        <v>532</v>
      </c>
      <c r="AA9" s="198">
        <v>3200</v>
      </c>
      <c r="AB9" s="78" t="s">
        <v>533</v>
      </c>
      <c r="AC9" s="301">
        <v>3360</v>
      </c>
      <c r="AD9" s="78" t="s">
        <v>1160</v>
      </c>
      <c r="AE9" s="301">
        <v>3200</v>
      </c>
      <c r="AF9" s="78" t="s">
        <v>1161</v>
      </c>
      <c r="AG9" s="192"/>
      <c r="AH9" s="310">
        <v>3200</v>
      </c>
      <c r="AI9" s="78" t="s">
        <v>1333</v>
      </c>
      <c r="AJ9" s="319">
        <v>3200</v>
      </c>
      <c r="AK9" s="156" t="s">
        <v>1375</v>
      </c>
      <c r="AL9" s="344">
        <v>3200</v>
      </c>
      <c r="AM9" s="156" t="s">
        <v>1455</v>
      </c>
      <c r="AN9" s="387">
        <v>3200</v>
      </c>
      <c r="AO9" s="156" t="s">
        <v>1461</v>
      </c>
      <c r="AP9" s="387">
        <v>3200</v>
      </c>
      <c r="AQ9" s="156" t="s">
        <v>1496</v>
      </c>
      <c r="AR9" s="156">
        <v>3200</v>
      </c>
      <c r="AS9" s="156" t="s">
        <v>1777</v>
      </c>
    </row>
    <row r="10" spans="1:109" s="358" customFormat="1" ht="17.25" hidden="1" x14ac:dyDescent="0.25">
      <c r="A10" s="352">
        <f t="shared" si="0"/>
        <v>6</v>
      </c>
      <c r="B10" s="352"/>
      <c r="C10" s="352"/>
      <c r="D10" s="352"/>
      <c r="E10" s="353"/>
      <c r="F10" s="353"/>
      <c r="G10" s="354" t="s">
        <v>425</v>
      </c>
      <c r="H10" s="355"/>
      <c r="I10" s="355"/>
      <c r="J10" s="355"/>
      <c r="K10" s="355"/>
      <c r="L10" s="355"/>
      <c r="M10" s="352"/>
      <c r="N10" s="356"/>
      <c r="O10" s="352"/>
      <c r="P10" s="356"/>
      <c r="Q10" s="357"/>
      <c r="R10" s="356"/>
      <c r="S10" s="357"/>
      <c r="U10" s="354"/>
      <c r="V10" s="354"/>
      <c r="W10" s="354"/>
      <c r="X10" s="354"/>
      <c r="Y10" s="354"/>
      <c r="Z10" s="354"/>
      <c r="AA10" s="354"/>
      <c r="AB10" s="354"/>
      <c r="AC10" s="359"/>
      <c r="AD10" s="352"/>
      <c r="AE10" s="359"/>
      <c r="AF10" s="78"/>
      <c r="AH10" s="354"/>
      <c r="AI10" s="78"/>
      <c r="AK10" s="156"/>
      <c r="AM10" s="156"/>
      <c r="AO10" s="156"/>
      <c r="AQ10" s="156"/>
      <c r="AS10" s="156"/>
    </row>
    <row r="11" spans="1:109" s="156" customFormat="1" ht="17.25" x14ac:dyDescent="0.25">
      <c r="A11" s="78">
        <f t="shared" si="0"/>
        <v>7</v>
      </c>
      <c r="B11" s="78"/>
      <c r="C11" s="78"/>
      <c r="D11" s="78"/>
      <c r="E11" s="151" t="s">
        <v>426</v>
      </c>
      <c r="F11" s="151"/>
      <c r="G11" s="80" t="s">
        <v>427</v>
      </c>
      <c r="H11" s="157">
        <v>2500</v>
      </c>
      <c r="I11" s="78" t="s">
        <v>428</v>
      </c>
      <c r="J11" s="157">
        <v>3200</v>
      </c>
      <c r="K11" s="78" t="s">
        <v>428</v>
      </c>
      <c r="L11" s="157">
        <v>3200</v>
      </c>
      <c r="M11" s="78" t="s">
        <v>429</v>
      </c>
      <c r="N11" s="157">
        <v>3200</v>
      </c>
      <c r="O11" s="78" t="s">
        <v>430</v>
      </c>
      <c r="P11" s="157">
        <v>3200</v>
      </c>
      <c r="Q11" s="153" t="s">
        <v>431</v>
      </c>
      <c r="R11" s="157">
        <v>3200</v>
      </c>
      <c r="S11" s="153" t="s">
        <v>432</v>
      </c>
      <c r="T11" s="192"/>
      <c r="U11" s="197">
        <v>3360</v>
      </c>
      <c r="V11" s="194" t="s">
        <v>534</v>
      </c>
      <c r="W11" s="195">
        <v>3200</v>
      </c>
      <c r="X11" s="194" t="s">
        <v>535</v>
      </c>
      <c r="Y11" s="198">
        <v>3200</v>
      </c>
      <c r="Z11" s="194" t="s">
        <v>536</v>
      </c>
      <c r="AA11" s="286">
        <v>3200</v>
      </c>
      <c r="AB11" s="78" t="s">
        <v>1125</v>
      </c>
      <c r="AC11" s="293">
        <v>3200</v>
      </c>
      <c r="AD11" s="78" t="s">
        <v>1125</v>
      </c>
      <c r="AE11" s="300">
        <v>3200</v>
      </c>
      <c r="AF11" s="78" t="s">
        <v>1149</v>
      </c>
      <c r="AG11" s="192"/>
      <c r="AH11" s="311">
        <v>3200</v>
      </c>
      <c r="AI11" s="78" t="s">
        <v>1206</v>
      </c>
      <c r="AJ11" s="319">
        <v>3200</v>
      </c>
      <c r="AK11" s="156" t="s">
        <v>1348</v>
      </c>
      <c r="AL11" s="387">
        <v>3360</v>
      </c>
      <c r="AM11" s="156" t="s">
        <v>1459</v>
      </c>
      <c r="AN11" s="405">
        <v>3200</v>
      </c>
      <c r="AO11" s="156" t="s">
        <v>1588</v>
      </c>
      <c r="AP11" s="459">
        <v>3520</v>
      </c>
      <c r="AQ11" s="156" t="s">
        <v>537</v>
      </c>
    </row>
    <row r="12" spans="1:109" s="156" customFormat="1" ht="17.25" hidden="1" x14ac:dyDescent="0.25">
      <c r="A12" s="78">
        <f t="shared" si="0"/>
        <v>8</v>
      </c>
      <c r="B12" s="78"/>
      <c r="C12" s="78"/>
      <c r="D12" s="78"/>
      <c r="E12" s="151" t="s">
        <v>433</v>
      </c>
      <c r="F12" s="151"/>
      <c r="G12" s="80" t="s">
        <v>434</v>
      </c>
      <c r="H12" s="157">
        <v>2500</v>
      </c>
      <c r="I12" s="78" t="s">
        <v>435</v>
      </c>
      <c r="J12" s="157">
        <v>3200</v>
      </c>
      <c r="K12" s="78" t="s">
        <v>436</v>
      </c>
      <c r="L12" s="157">
        <v>3200</v>
      </c>
      <c r="M12" s="78" t="s">
        <v>436</v>
      </c>
      <c r="N12" s="157">
        <v>3200</v>
      </c>
      <c r="O12" s="78" t="s">
        <v>437</v>
      </c>
      <c r="P12" s="157">
        <v>3200</v>
      </c>
      <c r="Q12" s="153" t="s">
        <v>149</v>
      </c>
      <c r="R12" s="158">
        <v>3200</v>
      </c>
      <c r="S12" s="153" t="s">
        <v>438</v>
      </c>
      <c r="T12" s="192"/>
      <c r="U12" s="196" t="s">
        <v>217</v>
      </c>
      <c r="V12" s="194" t="s">
        <v>217</v>
      </c>
      <c r="W12" s="196" t="s">
        <v>217</v>
      </c>
      <c r="X12" s="194" t="s">
        <v>217</v>
      </c>
      <c r="Y12" s="196" t="s">
        <v>537</v>
      </c>
      <c r="Z12" s="194"/>
      <c r="AA12" s="196" t="s">
        <v>537</v>
      </c>
      <c r="AB12" s="78"/>
      <c r="AC12" s="194" t="s">
        <v>537</v>
      </c>
      <c r="AD12" s="78"/>
      <c r="AE12" s="291"/>
      <c r="AF12" s="78"/>
      <c r="AG12" s="192"/>
      <c r="AH12" s="80"/>
      <c r="AI12" s="78"/>
    </row>
    <row r="13" spans="1:109" s="358" customFormat="1" ht="17.25" hidden="1" x14ac:dyDescent="0.25">
      <c r="A13" s="352">
        <f t="shared" si="0"/>
        <v>9</v>
      </c>
      <c r="B13" s="352"/>
      <c r="C13" s="352"/>
      <c r="D13" s="352"/>
      <c r="E13" s="353"/>
      <c r="F13" s="353"/>
      <c r="G13" s="354" t="s">
        <v>439</v>
      </c>
      <c r="H13" s="355"/>
      <c r="I13" s="352" t="s">
        <v>239</v>
      </c>
      <c r="J13" s="355"/>
      <c r="K13" s="352" t="s">
        <v>239</v>
      </c>
      <c r="L13" s="356"/>
      <c r="M13" s="352"/>
      <c r="N13" s="356"/>
      <c r="O13" s="352"/>
      <c r="P13" s="356"/>
      <c r="Q13" s="357"/>
      <c r="R13" s="356"/>
      <c r="S13" s="357"/>
      <c r="U13" s="354"/>
      <c r="V13" s="354"/>
      <c r="W13" s="354"/>
      <c r="X13" s="354"/>
      <c r="Y13" s="354"/>
      <c r="Z13" s="354"/>
      <c r="AA13" s="354"/>
      <c r="AB13" s="354"/>
      <c r="AC13" s="359"/>
      <c r="AD13" s="352"/>
      <c r="AE13" s="359"/>
      <c r="AF13" s="78"/>
      <c r="AH13" s="361"/>
      <c r="AI13" s="78"/>
      <c r="AK13" s="156"/>
      <c r="AM13" s="156"/>
      <c r="AO13" s="156"/>
      <c r="AQ13" s="156"/>
      <c r="AS13" s="156"/>
    </row>
    <row r="14" spans="1:109" s="156" customFormat="1" ht="17.25" x14ac:dyDescent="0.25">
      <c r="A14" s="78">
        <f t="shared" si="0"/>
        <v>10</v>
      </c>
      <c r="B14" s="78"/>
      <c r="C14" s="78"/>
      <c r="D14" s="78"/>
      <c r="E14" s="160" t="s">
        <v>418</v>
      </c>
      <c r="F14" s="160"/>
      <c r="G14" s="80" t="s">
        <v>440</v>
      </c>
      <c r="H14" s="157">
        <v>2500</v>
      </c>
      <c r="I14" s="78" t="s">
        <v>441</v>
      </c>
      <c r="J14" s="157">
        <v>3200</v>
      </c>
      <c r="K14" s="78" t="s">
        <v>441</v>
      </c>
      <c r="L14" s="157">
        <v>3200</v>
      </c>
      <c r="M14" s="78" t="s">
        <v>442</v>
      </c>
      <c r="N14" s="157">
        <v>3200</v>
      </c>
      <c r="O14" s="78" t="s">
        <v>443</v>
      </c>
      <c r="P14" s="157">
        <v>3200</v>
      </c>
      <c r="Q14" s="153" t="s">
        <v>423</v>
      </c>
      <c r="R14" s="157">
        <v>3200</v>
      </c>
      <c r="S14" s="153" t="s">
        <v>444</v>
      </c>
      <c r="T14" s="192"/>
      <c r="U14" s="197">
        <v>3360</v>
      </c>
      <c r="V14" s="194" t="s">
        <v>538</v>
      </c>
      <c r="W14" s="197">
        <v>3360</v>
      </c>
      <c r="X14" s="194" t="s">
        <v>539</v>
      </c>
      <c r="Y14" s="198">
        <v>3200</v>
      </c>
      <c r="Z14" s="194" t="s">
        <v>540</v>
      </c>
      <c r="AA14" s="198">
        <v>3200</v>
      </c>
      <c r="AB14" s="78" t="s">
        <v>541</v>
      </c>
      <c r="AC14" s="301">
        <v>3360</v>
      </c>
      <c r="AD14" s="78" t="s">
        <v>1162</v>
      </c>
      <c r="AE14" s="301">
        <v>3200</v>
      </c>
      <c r="AF14" s="78" t="s">
        <v>1163</v>
      </c>
      <c r="AG14" s="192"/>
      <c r="AH14" s="311">
        <v>3200</v>
      </c>
      <c r="AI14" s="78" t="s">
        <v>1210</v>
      </c>
      <c r="AJ14" s="319">
        <v>3200</v>
      </c>
      <c r="AK14" s="156" t="s">
        <v>1320</v>
      </c>
      <c r="AL14" s="344">
        <v>3200</v>
      </c>
      <c r="AM14" s="156" t="s">
        <v>1456</v>
      </c>
      <c r="AN14" s="380">
        <v>3200</v>
      </c>
      <c r="AO14" s="156" t="s">
        <v>1460</v>
      </c>
      <c r="AP14" s="387">
        <v>3200</v>
      </c>
      <c r="AQ14" s="156" t="s">
        <v>1462</v>
      </c>
      <c r="AR14" s="156">
        <v>3200</v>
      </c>
      <c r="AS14" s="156" t="s">
        <v>1778</v>
      </c>
    </row>
    <row r="15" spans="1:109" s="156" customFormat="1" ht="17.25" hidden="1" x14ac:dyDescent="0.25">
      <c r="A15" s="78">
        <f t="shared" si="0"/>
        <v>11</v>
      </c>
      <c r="B15" s="78"/>
      <c r="C15" s="78"/>
      <c r="D15" s="78"/>
      <c r="E15" s="151" t="s">
        <v>426</v>
      </c>
      <c r="F15" s="151"/>
      <c r="G15" s="80" t="s">
        <v>445</v>
      </c>
      <c r="H15" s="157">
        <v>2500</v>
      </c>
      <c r="I15" s="78" t="s">
        <v>428</v>
      </c>
      <c r="J15" s="157">
        <v>3200</v>
      </c>
      <c r="K15" s="78" t="s">
        <v>428</v>
      </c>
      <c r="L15" s="157">
        <v>3200</v>
      </c>
      <c r="M15" s="78" t="s">
        <v>429</v>
      </c>
      <c r="N15" s="163">
        <v>3200</v>
      </c>
      <c r="O15" s="78"/>
      <c r="P15" s="162">
        <v>3200</v>
      </c>
      <c r="Q15" s="153"/>
      <c r="R15" s="162">
        <v>3200</v>
      </c>
      <c r="S15" s="153"/>
      <c r="T15" s="192"/>
      <c r="U15" s="80"/>
      <c r="V15" s="80"/>
      <c r="W15" s="80"/>
      <c r="X15" s="80"/>
      <c r="Y15" s="80"/>
      <c r="Z15" s="80"/>
      <c r="AA15" s="80"/>
      <c r="AB15" s="80"/>
      <c r="AC15" s="291"/>
      <c r="AD15" s="78"/>
      <c r="AE15" s="291"/>
      <c r="AF15" s="78"/>
      <c r="AG15" s="192"/>
      <c r="AH15" s="80"/>
      <c r="AI15" s="78"/>
    </row>
    <row r="16" spans="1:109" s="358" customFormat="1" ht="17.25" x14ac:dyDescent="0.25">
      <c r="A16" s="352">
        <f t="shared" si="0"/>
        <v>12</v>
      </c>
      <c r="B16" s="352"/>
      <c r="C16" s="352"/>
      <c r="D16" s="352"/>
      <c r="E16" s="353"/>
      <c r="F16" s="353"/>
      <c r="G16" s="354" t="s">
        <v>446</v>
      </c>
      <c r="H16" s="355">
        <v>1280</v>
      </c>
      <c r="I16" s="355" t="s">
        <v>447</v>
      </c>
      <c r="J16" s="355">
        <v>1280</v>
      </c>
      <c r="K16" s="352" t="s">
        <v>447</v>
      </c>
      <c r="L16" s="355">
        <v>1280</v>
      </c>
      <c r="M16" s="352" t="s">
        <v>447</v>
      </c>
      <c r="N16" s="355">
        <v>1280</v>
      </c>
      <c r="O16" s="352" t="s">
        <v>447</v>
      </c>
      <c r="P16" s="355">
        <v>1280</v>
      </c>
      <c r="Q16" s="357" t="s">
        <v>448</v>
      </c>
      <c r="R16" s="355">
        <v>1280</v>
      </c>
      <c r="S16" s="357" t="s">
        <v>448</v>
      </c>
      <c r="U16" s="202">
        <v>1280</v>
      </c>
      <c r="V16" s="360" t="s">
        <v>542</v>
      </c>
      <c r="W16" s="202">
        <v>1280</v>
      </c>
      <c r="X16" s="360" t="s">
        <v>542</v>
      </c>
      <c r="Y16" s="202">
        <v>1280</v>
      </c>
      <c r="Z16" s="360" t="s">
        <v>542</v>
      </c>
      <c r="AA16" s="202">
        <v>1280</v>
      </c>
      <c r="AB16" s="352" t="s">
        <v>1311</v>
      </c>
      <c r="AC16" s="202">
        <v>1280</v>
      </c>
      <c r="AD16" s="352" t="s">
        <v>1311</v>
      </c>
      <c r="AE16" s="202">
        <v>1280</v>
      </c>
      <c r="AF16" s="78" t="s">
        <v>1311</v>
      </c>
      <c r="AH16" s="202">
        <v>1280</v>
      </c>
      <c r="AI16" s="78" t="s">
        <v>1311</v>
      </c>
      <c r="AJ16" s="387">
        <v>1280</v>
      </c>
      <c r="AK16" s="156" t="s">
        <v>1457</v>
      </c>
      <c r="AL16" s="387">
        <v>1280</v>
      </c>
      <c r="AM16" s="156" t="s">
        <v>1457</v>
      </c>
      <c r="AN16" s="387">
        <v>1280</v>
      </c>
      <c r="AO16" s="156" t="s">
        <v>1457</v>
      </c>
      <c r="AP16" s="482">
        <v>1280</v>
      </c>
      <c r="AQ16" s="156" t="s">
        <v>149</v>
      </c>
      <c r="AR16" s="482">
        <v>1280</v>
      </c>
      <c r="AS16" s="156" t="s">
        <v>149</v>
      </c>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47" s="156" customFormat="1" ht="17.25" x14ac:dyDescent="0.25">
      <c r="A17" s="78">
        <f t="shared" si="0"/>
        <v>13</v>
      </c>
      <c r="B17" s="78"/>
      <c r="C17" s="78"/>
      <c r="D17" s="78"/>
      <c r="E17" s="151" t="s">
        <v>449</v>
      </c>
      <c r="F17" s="151"/>
      <c r="G17" s="80" t="s">
        <v>450</v>
      </c>
      <c r="H17" s="152">
        <v>2500</v>
      </c>
      <c r="I17" s="78" t="s">
        <v>451</v>
      </c>
      <c r="J17" s="159">
        <v>3600</v>
      </c>
      <c r="K17" s="78" t="s">
        <v>452</v>
      </c>
      <c r="L17" s="157">
        <v>3600</v>
      </c>
      <c r="M17" s="78" t="s">
        <v>453</v>
      </c>
      <c r="N17" s="157">
        <v>3600</v>
      </c>
      <c r="O17" s="78" t="s">
        <v>453</v>
      </c>
      <c r="P17" s="157">
        <v>3600</v>
      </c>
      <c r="Q17" s="153" t="s">
        <v>454</v>
      </c>
      <c r="R17" s="158">
        <v>3600</v>
      </c>
      <c r="S17" s="153" t="s">
        <v>455</v>
      </c>
      <c r="T17" s="192"/>
      <c r="U17" s="199">
        <v>3600</v>
      </c>
      <c r="V17" s="194" t="s">
        <v>543</v>
      </c>
      <c r="W17" s="200">
        <v>3600</v>
      </c>
      <c r="X17" s="194" t="s">
        <v>544</v>
      </c>
      <c r="Y17" s="200">
        <v>3600</v>
      </c>
      <c r="Z17" s="194" t="s">
        <v>1054</v>
      </c>
      <c r="AA17" s="201">
        <v>3600</v>
      </c>
      <c r="AB17" s="78" t="s">
        <v>545</v>
      </c>
      <c r="AC17" s="293">
        <v>3600</v>
      </c>
      <c r="AD17" s="78" t="s">
        <v>1119</v>
      </c>
      <c r="AE17" s="293">
        <v>3600</v>
      </c>
      <c r="AF17" s="78" t="s">
        <v>1120</v>
      </c>
      <c r="AG17" s="192"/>
      <c r="AH17" s="293">
        <v>3600</v>
      </c>
      <c r="AI17" s="78" t="s">
        <v>1121</v>
      </c>
      <c r="AJ17" s="344">
        <v>3600</v>
      </c>
      <c r="AK17" s="156" t="s">
        <v>1469</v>
      </c>
      <c r="AL17" s="344">
        <v>3600</v>
      </c>
      <c r="AM17" s="156" t="s">
        <v>1469</v>
      </c>
      <c r="AN17" s="344">
        <v>3600</v>
      </c>
      <c r="AO17" s="156" t="s">
        <v>1469</v>
      </c>
      <c r="AP17" s="344">
        <v>3600</v>
      </c>
      <c r="AQ17" s="156" t="s">
        <v>1469</v>
      </c>
    </row>
    <row r="18" spans="1:47" s="156" customFormat="1" ht="17.25" x14ac:dyDescent="0.25">
      <c r="A18" s="78">
        <f t="shared" si="0"/>
        <v>14</v>
      </c>
      <c r="B18" s="78"/>
      <c r="C18" s="78" t="s">
        <v>456</v>
      </c>
      <c r="D18" s="78"/>
      <c r="E18" s="151" t="s">
        <v>457</v>
      </c>
      <c r="F18" s="151"/>
      <c r="G18" s="80" t="s">
        <v>458</v>
      </c>
      <c r="H18" s="157">
        <v>2500</v>
      </c>
      <c r="I18" s="78" t="s">
        <v>459</v>
      </c>
      <c r="J18" s="157">
        <v>3200</v>
      </c>
      <c r="K18" s="78" t="s">
        <v>459</v>
      </c>
      <c r="L18" s="157">
        <v>3200</v>
      </c>
      <c r="M18" s="78" t="s">
        <v>460</v>
      </c>
      <c r="N18" s="164">
        <v>3200</v>
      </c>
      <c r="O18" s="78" t="s">
        <v>461</v>
      </c>
      <c r="P18" s="157">
        <v>3200</v>
      </c>
      <c r="Q18" s="153" t="s">
        <v>437</v>
      </c>
      <c r="R18" s="158">
        <v>3200</v>
      </c>
      <c r="S18" s="153" t="s">
        <v>462</v>
      </c>
      <c r="T18" s="192"/>
      <c r="U18" s="197">
        <v>3200</v>
      </c>
      <c r="V18" s="194" t="s">
        <v>546</v>
      </c>
      <c r="W18" s="197">
        <v>3200</v>
      </c>
      <c r="X18" s="194" t="s">
        <v>547</v>
      </c>
      <c r="Y18" s="198">
        <v>3200</v>
      </c>
      <c r="Z18" s="194" t="s">
        <v>548</v>
      </c>
      <c r="AA18" s="202">
        <v>3200</v>
      </c>
      <c r="AB18" s="78" t="s">
        <v>549</v>
      </c>
      <c r="AC18" s="292">
        <v>3200</v>
      </c>
      <c r="AD18" s="78" t="s">
        <v>149</v>
      </c>
      <c r="AE18" s="300">
        <v>3360</v>
      </c>
      <c r="AF18" s="78" t="s">
        <v>1153</v>
      </c>
      <c r="AG18" s="192"/>
      <c r="AH18" s="310">
        <v>3200</v>
      </c>
      <c r="AI18" s="78" t="s">
        <v>1327</v>
      </c>
      <c r="AJ18" s="344">
        <v>3200</v>
      </c>
      <c r="AK18" s="156" t="s">
        <v>1345</v>
      </c>
      <c r="AL18" s="387">
        <v>3360</v>
      </c>
      <c r="AM18" s="156" t="s">
        <v>1435</v>
      </c>
      <c r="AN18" s="465">
        <v>3680</v>
      </c>
      <c r="AO18" s="471" t="s">
        <v>1666</v>
      </c>
      <c r="AP18" s="465">
        <v>3520</v>
      </c>
      <c r="AQ18" s="471" t="s">
        <v>1666</v>
      </c>
      <c r="AR18" s="465">
        <v>3360</v>
      </c>
      <c r="AS18" s="156" t="s">
        <v>1666</v>
      </c>
    </row>
    <row r="19" spans="1:47" s="156" customFormat="1" ht="17.25" x14ac:dyDescent="0.25">
      <c r="A19" s="78">
        <f t="shared" si="0"/>
        <v>15</v>
      </c>
      <c r="B19" s="78"/>
      <c r="C19" s="78"/>
      <c r="D19" s="78"/>
      <c r="E19" s="161"/>
      <c r="F19" s="161"/>
      <c r="G19" s="80" t="s">
        <v>463</v>
      </c>
      <c r="H19" s="157">
        <v>2500</v>
      </c>
      <c r="I19" s="78" t="s">
        <v>464</v>
      </c>
      <c r="J19" s="157">
        <v>3200</v>
      </c>
      <c r="K19" s="78" t="s">
        <v>464</v>
      </c>
      <c r="L19" s="157">
        <v>4224</v>
      </c>
      <c r="M19" s="78" t="s">
        <v>465</v>
      </c>
      <c r="N19" s="157">
        <v>3000</v>
      </c>
      <c r="O19" s="78" t="s">
        <v>149</v>
      </c>
      <c r="P19" s="157">
        <v>3200</v>
      </c>
      <c r="Q19" s="153" t="s">
        <v>149</v>
      </c>
      <c r="R19" s="158">
        <v>3200</v>
      </c>
      <c r="S19" s="153" t="s">
        <v>149</v>
      </c>
      <c r="T19" s="192"/>
      <c r="U19" s="197">
        <v>3200</v>
      </c>
      <c r="V19" s="194" t="s">
        <v>149</v>
      </c>
      <c r="W19" s="197">
        <v>3200</v>
      </c>
      <c r="X19" s="194" t="s">
        <v>149</v>
      </c>
      <c r="Y19" s="198">
        <v>3200</v>
      </c>
      <c r="Z19" s="194" t="s">
        <v>149</v>
      </c>
      <c r="AA19" s="286">
        <v>3200</v>
      </c>
      <c r="AB19" s="78" t="s">
        <v>149</v>
      </c>
      <c r="AC19" s="292">
        <v>3200</v>
      </c>
      <c r="AD19" s="78" t="s">
        <v>149</v>
      </c>
      <c r="AE19" s="315">
        <v>3520</v>
      </c>
      <c r="AF19" s="78" t="s">
        <v>149</v>
      </c>
      <c r="AG19" s="192"/>
      <c r="AH19" s="339">
        <v>3360</v>
      </c>
      <c r="AI19" s="78" t="s">
        <v>149</v>
      </c>
      <c r="AJ19" s="344">
        <v>3360</v>
      </c>
      <c r="AK19" s="156" t="s">
        <v>149</v>
      </c>
      <c r="AL19" s="405">
        <v>3520</v>
      </c>
      <c r="AM19" s="156" t="s">
        <v>149</v>
      </c>
      <c r="AN19" s="482">
        <v>3520</v>
      </c>
      <c r="AO19" s="156" t="s">
        <v>1707</v>
      </c>
      <c r="AP19" s="482">
        <v>3520</v>
      </c>
      <c r="AQ19" s="156" t="s">
        <v>149</v>
      </c>
      <c r="AR19" s="435"/>
    </row>
    <row r="20" spans="1:47" s="156" customFormat="1" ht="17.25" x14ac:dyDescent="0.25">
      <c r="A20" s="78">
        <f t="shared" si="0"/>
        <v>16</v>
      </c>
      <c r="B20" s="78"/>
      <c r="C20" s="78" t="s">
        <v>466</v>
      </c>
      <c r="D20" s="78"/>
      <c r="E20" s="165" t="s">
        <v>467</v>
      </c>
      <c r="F20" s="165"/>
      <c r="G20" s="80" t="s">
        <v>468</v>
      </c>
      <c r="H20" s="152">
        <v>2500</v>
      </c>
      <c r="I20" s="78" t="s">
        <v>469</v>
      </c>
      <c r="J20" s="159">
        <v>3200</v>
      </c>
      <c r="K20" s="78" t="s">
        <v>470</v>
      </c>
      <c r="L20" s="157">
        <v>3200</v>
      </c>
      <c r="M20" s="78" t="s">
        <v>471</v>
      </c>
      <c r="N20" s="157">
        <v>3200</v>
      </c>
      <c r="O20" s="78" t="s">
        <v>472</v>
      </c>
      <c r="P20" s="157">
        <v>3200</v>
      </c>
      <c r="Q20" s="153" t="s">
        <v>473</v>
      </c>
      <c r="R20" s="158">
        <v>3200</v>
      </c>
      <c r="S20" s="153" t="s">
        <v>149</v>
      </c>
      <c r="T20" s="192"/>
      <c r="U20" s="203">
        <v>3200</v>
      </c>
      <c r="V20" s="194" t="s">
        <v>550</v>
      </c>
      <c r="W20" s="204">
        <v>3200</v>
      </c>
      <c r="X20" s="194" t="s">
        <v>551</v>
      </c>
      <c r="Y20" s="200">
        <v>3200</v>
      </c>
      <c r="Z20" s="194" t="s">
        <v>552</v>
      </c>
      <c r="AA20" s="287">
        <v>3360</v>
      </c>
      <c r="AB20" s="78" t="s">
        <v>1098</v>
      </c>
      <c r="AC20" s="301">
        <v>3360</v>
      </c>
      <c r="AD20" s="78" t="s">
        <v>1197</v>
      </c>
      <c r="AE20" s="344">
        <v>3200</v>
      </c>
      <c r="AF20" s="78" t="s">
        <v>1389</v>
      </c>
      <c r="AG20" s="192"/>
      <c r="AH20" s="380">
        <v>3200</v>
      </c>
      <c r="AI20" s="78" t="s">
        <v>1464</v>
      </c>
      <c r="AJ20" s="425">
        <v>3200</v>
      </c>
      <c r="AK20" s="156" t="s">
        <v>1569</v>
      </c>
      <c r="AL20" s="465">
        <v>3200</v>
      </c>
      <c r="AM20" s="156" t="s">
        <v>1695</v>
      </c>
      <c r="AN20" s="465">
        <v>3200</v>
      </c>
      <c r="AO20" s="156" t="s">
        <v>1694</v>
      </c>
      <c r="AP20" s="496">
        <v>3200</v>
      </c>
      <c r="AQ20" s="156" t="s">
        <v>1721</v>
      </c>
      <c r="AR20" s="435"/>
    </row>
    <row r="21" spans="1:47" s="156" customFormat="1" ht="34.5" x14ac:dyDescent="0.25">
      <c r="A21" s="78">
        <f t="shared" si="0"/>
        <v>17</v>
      </c>
      <c r="B21" s="78"/>
      <c r="C21" s="78" t="s">
        <v>474</v>
      </c>
      <c r="D21" s="78"/>
      <c r="E21" s="166" t="s">
        <v>475</v>
      </c>
      <c r="F21" s="166"/>
      <c r="G21" s="80" t="s">
        <v>476</v>
      </c>
      <c r="H21" s="152">
        <v>2500</v>
      </c>
      <c r="I21" s="78" t="s">
        <v>477</v>
      </c>
      <c r="J21" s="159">
        <v>3600</v>
      </c>
      <c r="K21" s="78" t="s">
        <v>477</v>
      </c>
      <c r="L21" s="159">
        <v>3600</v>
      </c>
      <c r="M21" s="78" t="s">
        <v>477</v>
      </c>
      <c r="N21" s="159">
        <v>3600</v>
      </c>
      <c r="O21" s="78" t="s">
        <v>478</v>
      </c>
      <c r="P21" s="159">
        <v>3600</v>
      </c>
      <c r="Q21" s="153">
        <v>1173</v>
      </c>
      <c r="R21" s="167">
        <v>3600</v>
      </c>
      <c r="S21" s="153" t="s">
        <v>479</v>
      </c>
      <c r="T21" s="192"/>
      <c r="U21" s="203">
        <v>3600</v>
      </c>
      <c r="V21" s="194" t="s">
        <v>553</v>
      </c>
      <c r="W21" s="200">
        <v>3360</v>
      </c>
      <c r="X21" s="194" t="s">
        <v>554</v>
      </c>
      <c r="Y21" s="200">
        <v>3200</v>
      </c>
      <c r="Z21" s="194" t="s">
        <v>554</v>
      </c>
      <c r="AA21" s="201">
        <v>3200</v>
      </c>
      <c r="AB21" s="78" t="s">
        <v>1085</v>
      </c>
      <c r="AC21" s="293">
        <f>3200+1600</f>
        <v>4800</v>
      </c>
      <c r="AD21" s="85" t="s">
        <v>1136</v>
      </c>
      <c r="AE21" s="300">
        <v>3600</v>
      </c>
      <c r="AF21" s="78" t="s">
        <v>1156</v>
      </c>
      <c r="AG21" s="192"/>
      <c r="AH21" s="311">
        <v>3600</v>
      </c>
      <c r="AI21" s="78" t="s">
        <v>1227</v>
      </c>
      <c r="AJ21" s="319">
        <v>3600</v>
      </c>
      <c r="AK21" s="156" t="s">
        <v>1332</v>
      </c>
      <c r="AL21" s="344">
        <v>3600</v>
      </c>
      <c r="AM21" s="156" t="s">
        <v>1473</v>
      </c>
      <c r="AN21" s="380">
        <v>3600</v>
      </c>
      <c r="AO21" s="156" t="s">
        <v>1450</v>
      </c>
      <c r="AP21" s="425">
        <v>3780</v>
      </c>
      <c r="AQ21" s="156" t="s">
        <v>1575</v>
      </c>
    </row>
    <row r="22" spans="1:47" s="156" customFormat="1" ht="17.25" hidden="1" x14ac:dyDescent="0.25">
      <c r="A22" s="78">
        <f>+A21+1</f>
        <v>18</v>
      </c>
      <c r="B22" s="78"/>
      <c r="C22" s="78" t="s">
        <v>480</v>
      </c>
      <c r="D22" s="78"/>
      <c r="E22" s="88" t="s">
        <v>481</v>
      </c>
      <c r="F22" s="88"/>
      <c r="G22" s="80" t="s">
        <v>482</v>
      </c>
      <c r="H22" s="157">
        <v>2500</v>
      </c>
      <c r="I22" s="78" t="s">
        <v>483</v>
      </c>
      <c r="J22" s="157">
        <v>3200</v>
      </c>
      <c r="K22" s="78" t="s">
        <v>483</v>
      </c>
      <c r="L22" s="157">
        <v>3200</v>
      </c>
      <c r="M22" s="78" t="s">
        <v>484</v>
      </c>
      <c r="N22" s="157">
        <v>3200</v>
      </c>
      <c r="O22" s="78" t="s">
        <v>485</v>
      </c>
      <c r="P22" s="168" t="s">
        <v>242</v>
      </c>
      <c r="Q22" s="153"/>
      <c r="R22" s="168" t="s">
        <v>242</v>
      </c>
      <c r="S22" s="153"/>
      <c r="T22" s="192"/>
      <c r="U22" s="80"/>
      <c r="V22" s="80"/>
      <c r="W22" s="80"/>
      <c r="X22" s="80"/>
      <c r="Y22" s="80"/>
      <c r="Z22" s="80"/>
      <c r="AA22" s="80"/>
      <c r="AB22" s="80"/>
      <c r="AC22" s="291"/>
      <c r="AD22" s="78"/>
      <c r="AE22" s="291"/>
      <c r="AF22" s="78"/>
      <c r="AG22" s="192"/>
      <c r="AH22" s="351" t="s">
        <v>242</v>
      </c>
      <c r="AI22" s="401" t="s">
        <v>242</v>
      </c>
      <c r="AJ22" s="351" t="s">
        <v>242</v>
      </c>
      <c r="AK22" s="401" t="s">
        <v>242</v>
      </c>
      <c r="AL22" s="351" t="s">
        <v>242</v>
      </c>
    </row>
    <row r="23" spans="1:47" s="156" customFormat="1" ht="17.25" x14ac:dyDescent="0.25">
      <c r="A23" s="78">
        <f>+A22+1</f>
        <v>19</v>
      </c>
      <c r="B23" s="78"/>
      <c r="C23" s="169" t="s">
        <v>486</v>
      </c>
      <c r="D23" s="169"/>
      <c r="E23" s="170" t="s">
        <v>486</v>
      </c>
      <c r="F23" s="170"/>
      <c r="G23" s="80" t="s">
        <v>487</v>
      </c>
      <c r="H23" s="152">
        <v>2500</v>
      </c>
      <c r="I23" s="78" t="s">
        <v>488</v>
      </c>
      <c r="J23" s="159">
        <v>3840</v>
      </c>
      <c r="K23" s="171" t="s">
        <v>489</v>
      </c>
      <c r="L23" s="159">
        <v>3840</v>
      </c>
      <c r="M23" s="78" t="s">
        <v>490</v>
      </c>
      <c r="N23" s="159">
        <v>3840</v>
      </c>
      <c r="O23" s="78" t="s">
        <v>491</v>
      </c>
      <c r="P23" s="159">
        <v>3840</v>
      </c>
      <c r="Q23" s="153" t="s">
        <v>492</v>
      </c>
      <c r="R23" s="172">
        <v>3840</v>
      </c>
      <c r="S23" s="153" t="s">
        <v>493</v>
      </c>
      <c r="T23" s="192"/>
      <c r="U23" s="199">
        <v>3840</v>
      </c>
      <c r="V23" s="205" t="s">
        <v>555</v>
      </c>
      <c r="W23" s="200">
        <v>4032</v>
      </c>
      <c r="X23" s="194" t="s">
        <v>556</v>
      </c>
      <c r="Y23" s="200">
        <v>3840</v>
      </c>
      <c r="Z23" s="194" t="s">
        <v>556</v>
      </c>
      <c r="AA23" s="287">
        <v>4224</v>
      </c>
      <c r="AB23" s="78" t="s">
        <v>1127</v>
      </c>
      <c r="AC23" s="294">
        <v>4032</v>
      </c>
      <c r="AD23" s="78" t="s">
        <v>1127</v>
      </c>
      <c r="AE23" s="316">
        <v>3840</v>
      </c>
      <c r="AF23" s="78"/>
      <c r="AG23" s="192"/>
      <c r="AH23" s="317"/>
      <c r="AI23" s="78"/>
      <c r="AJ23" s="351" t="s">
        <v>242</v>
      </c>
      <c r="AL23" s="351" t="s">
        <v>242</v>
      </c>
      <c r="AN23" s="351" t="s">
        <v>242</v>
      </c>
      <c r="AP23" s="351" t="s">
        <v>242</v>
      </c>
    </row>
    <row r="24" spans="1:47" s="156" customFormat="1" ht="17.25" x14ac:dyDescent="0.25">
      <c r="A24" s="78">
        <f t="shared" si="0"/>
        <v>20</v>
      </c>
      <c r="B24" s="78"/>
      <c r="C24" s="78"/>
      <c r="D24" s="78"/>
      <c r="E24" s="151" t="s">
        <v>426</v>
      </c>
      <c r="F24" s="151"/>
      <c r="G24" s="80" t="s">
        <v>494</v>
      </c>
      <c r="H24" s="157">
        <v>2500</v>
      </c>
      <c r="I24" s="78" t="s">
        <v>428</v>
      </c>
      <c r="J24" s="157">
        <v>3200</v>
      </c>
      <c r="K24" s="78" t="s">
        <v>428</v>
      </c>
      <c r="L24" s="157">
        <v>3200</v>
      </c>
      <c r="M24" s="78" t="s">
        <v>429</v>
      </c>
      <c r="N24" s="157">
        <v>3200</v>
      </c>
      <c r="O24" s="78" t="s">
        <v>430</v>
      </c>
      <c r="P24" s="157">
        <v>3200</v>
      </c>
      <c r="Q24" s="153" t="s">
        <v>431</v>
      </c>
      <c r="R24" s="157">
        <v>3200</v>
      </c>
      <c r="S24" s="153" t="s">
        <v>432</v>
      </c>
      <c r="T24" s="192"/>
      <c r="U24" s="197">
        <v>3360</v>
      </c>
      <c r="V24" s="194" t="s">
        <v>534</v>
      </c>
      <c r="W24" s="195">
        <v>3200</v>
      </c>
      <c r="X24" s="194" t="s">
        <v>535</v>
      </c>
      <c r="Y24" s="198">
        <v>3200</v>
      </c>
      <c r="Z24" s="194" t="s">
        <v>536</v>
      </c>
      <c r="AA24" s="286">
        <v>3520</v>
      </c>
      <c r="AB24" s="78" t="s">
        <v>1126</v>
      </c>
      <c r="AC24" s="292">
        <v>3200</v>
      </c>
      <c r="AD24" s="78" t="s">
        <v>1126</v>
      </c>
      <c r="AE24" s="300">
        <v>3200</v>
      </c>
      <c r="AF24" s="78" t="s">
        <v>1149</v>
      </c>
      <c r="AG24" s="192"/>
      <c r="AH24" s="311">
        <v>3200</v>
      </c>
      <c r="AI24" s="78" t="s">
        <v>1206</v>
      </c>
      <c r="AJ24" s="319">
        <v>3200</v>
      </c>
      <c r="AK24" s="156" t="s">
        <v>1348</v>
      </c>
      <c r="AL24" s="387">
        <v>3360</v>
      </c>
      <c r="AM24" s="156" t="s">
        <v>1459</v>
      </c>
      <c r="AN24" s="405">
        <v>3200</v>
      </c>
      <c r="AO24" s="156" t="s">
        <v>1588</v>
      </c>
      <c r="AP24" s="459">
        <v>3520</v>
      </c>
    </row>
    <row r="25" spans="1:47" s="156" customFormat="1" ht="17.25" x14ac:dyDescent="0.25">
      <c r="A25" s="78">
        <f t="shared" si="0"/>
        <v>21</v>
      </c>
      <c r="B25" s="78"/>
      <c r="C25" s="78"/>
      <c r="D25" s="78"/>
      <c r="E25" s="170" t="s">
        <v>495</v>
      </c>
      <c r="F25" s="170"/>
      <c r="G25" s="80" t="s">
        <v>496</v>
      </c>
      <c r="H25" s="157">
        <v>2500</v>
      </c>
      <c r="I25" s="78" t="s">
        <v>497</v>
      </c>
      <c r="J25" s="157">
        <v>3200</v>
      </c>
      <c r="K25" s="78" t="s">
        <v>497</v>
      </c>
      <c r="L25" s="157">
        <v>3200</v>
      </c>
      <c r="M25" s="78" t="s">
        <v>498</v>
      </c>
      <c r="N25" s="157">
        <v>3200</v>
      </c>
      <c r="O25" s="78" t="s">
        <v>499</v>
      </c>
      <c r="P25" s="157">
        <v>3200</v>
      </c>
      <c r="Q25" s="153" t="s">
        <v>500</v>
      </c>
      <c r="R25" s="157">
        <v>3200</v>
      </c>
      <c r="S25" s="153" t="s">
        <v>501</v>
      </c>
      <c r="T25" s="192"/>
      <c r="U25" s="197">
        <v>3216</v>
      </c>
      <c r="V25" s="194" t="s">
        <v>557</v>
      </c>
      <c r="W25" s="195">
        <v>3216</v>
      </c>
      <c r="X25" s="194" t="s">
        <v>558</v>
      </c>
      <c r="Y25" s="198">
        <v>3216</v>
      </c>
      <c r="Z25" s="194" t="s">
        <v>559</v>
      </c>
      <c r="AA25" s="198">
        <v>3216</v>
      </c>
      <c r="AB25" s="78" t="s">
        <v>560</v>
      </c>
      <c r="AC25" s="292">
        <v>3200</v>
      </c>
      <c r="AD25" s="78" t="s">
        <v>1071</v>
      </c>
      <c r="AE25" s="315">
        <v>3200</v>
      </c>
      <c r="AF25" s="78" t="s">
        <v>1222</v>
      </c>
      <c r="AG25" s="192"/>
      <c r="AH25" s="311">
        <v>3216</v>
      </c>
      <c r="AI25" s="78" t="s">
        <v>1231</v>
      </c>
      <c r="AJ25" s="344">
        <v>3260</v>
      </c>
      <c r="AK25" s="156" t="s">
        <v>1439</v>
      </c>
      <c r="AL25" s="387">
        <v>3216</v>
      </c>
      <c r="AM25" s="156" t="s">
        <v>1440</v>
      </c>
      <c r="AN25" s="425">
        <v>3216</v>
      </c>
      <c r="AO25" s="156" t="s">
        <v>1543</v>
      </c>
      <c r="AP25" s="425">
        <v>3216</v>
      </c>
      <c r="AQ25" s="156" t="s">
        <v>1563</v>
      </c>
    </row>
    <row r="26" spans="1:47" s="156" customFormat="1" ht="17.25" x14ac:dyDescent="0.25">
      <c r="A26" s="78">
        <f t="shared" si="0"/>
        <v>22</v>
      </c>
      <c r="B26" s="78"/>
      <c r="C26" s="78" t="s">
        <v>502</v>
      </c>
      <c r="D26" s="78"/>
      <c r="E26" s="170" t="s">
        <v>503</v>
      </c>
      <c r="F26" s="170"/>
      <c r="G26" s="80" t="s">
        <v>504</v>
      </c>
      <c r="H26" s="157">
        <v>2500</v>
      </c>
      <c r="I26" s="78" t="s">
        <v>149</v>
      </c>
      <c r="J26" s="157">
        <v>3200</v>
      </c>
      <c r="K26" s="78" t="s">
        <v>505</v>
      </c>
      <c r="L26" s="157">
        <v>3200</v>
      </c>
      <c r="M26" s="78" t="s">
        <v>506</v>
      </c>
      <c r="N26" s="157">
        <v>3200</v>
      </c>
      <c r="O26" s="78" t="s">
        <v>506</v>
      </c>
      <c r="P26" s="167">
        <v>3200</v>
      </c>
      <c r="Q26" s="153" t="s">
        <v>507</v>
      </c>
      <c r="R26" s="173"/>
      <c r="S26" s="153"/>
      <c r="T26" s="192"/>
      <c r="U26" s="197">
        <v>3200</v>
      </c>
      <c r="V26" s="194" t="s">
        <v>561</v>
      </c>
      <c r="W26" s="198">
        <v>3360</v>
      </c>
      <c r="X26" s="194" t="s">
        <v>562</v>
      </c>
      <c r="Y26" s="198">
        <v>3200</v>
      </c>
      <c r="Z26" s="194" t="s">
        <v>562</v>
      </c>
      <c r="AA26" s="286">
        <v>3360</v>
      </c>
      <c r="AB26" s="78" t="s">
        <v>1094</v>
      </c>
      <c r="AC26" s="294">
        <v>3200</v>
      </c>
      <c r="AD26" s="78" t="s">
        <v>1095</v>
      </c>
      <c r="AE26" s="344">
        <v>3520</v>
      </c>
      <c r="AF26" s="78" t="s">
        <v>1470</v>
      </c>
      <c r="AG26" s="192"/>
      <c r="AH26" s="344">
        <v>3360</v>
      </c>
      <c r="AI26" s="78" t="s">
        <v>1471</v>
      </c>
      <c r="AJ26" s="344">
        <v>3200</v>
      </c>
      <c r="AK26" s="156" t="s">
        <v>1471</v>
      </c>
      <c r="AL26" s="344">
        <v>3200</v>
      </c>
      <c r="AM26" s="156" t="s">
        <v>1471</v>
      </c>
      <c r="AN26" s="459">
        <v>3780</v>
      </c>
      <c r="AO26" s="156" t="s">
        <v>1598</v>
      </c>
      <c r="AP26" s="459">
        <v>3520</v>
      </c>
      <c r="AQ26" s="156" t="s">
        <v>1598</v>
      </c>
      <c r="AR26" s="459">
        <v>3200</v>
      </c>
      <c r="AS26" s="156" t="s">
        <v>1598</v>
      </c>
    </row>
    <row r="27" spans="1:47" s="156" customFormat="1" ht="17.25" x14ac:dyDescent="0.25">
      <c r="A27" s="78">
        <f t="shared" si="0"/>
        <v>23</v>
      </c>
      <c r="B27" s="78"/>
      <c r="C27" s="78"/>
      <c r="D27" s="78"/>
      <c r="E27" s="170" t="s">
        <v>508</v>
      </c>
      <c r="F27" s="170"/>
      <c r="G27" s="80" t="s">
        <v>509</v>
      </c>
      <c r="H27" s="174">
        <v>2500</v>
      </c>
      <c r="I27" s="78" t="s">
        <v>510</v>
      </c>
      <c r="J27" s="159">
        <v>3600</v>
      </c>
      <c r="K27" s="78" t="s">
        <v>511</v>
      </c>
      <c r="L27" s="159">
        <v>3600</v>
      </c>
      <c r="M27" s="78" t="s">
        <v>512</v>
      </c>
      <c r="N27" s="159">
        <v>3600</v>
      </c>
      <c r="O27" s="78" t="s">
        <v>513</v>
      </c>
      <c r="P27" s="159">
        <v>3600</v>
      </c>
      <c r="Q27" s="161" t="s">
        <v>514</v>
      </c>
      <c r="R27" s="159">
        <v>3600</v>
      </c>
      <c r="S27" s="153" t="s">
        <v>515</v>
      </c>
      <c r="T27" s="192"/>
      <c r="U27" s="203">
        <v>3600</v>
      </c>
      <c r="V27" s="194" t="s">
        <v>563</v>
      </c>
      <c r="W27" s="199">
        <v>3600</v>
      </c>
      <c r="X27" s="194" t="s">
        <v>564</v>
      </c>
      <c r="Y27" s="204">
        <v>3600</v>
      </c>
      <c r="Z27" s="194" t="s">
        <v>565</v>
      </c>
      <c r="AA27" s="201">
        <v>3600</v>
      </c>
      <c r="AB27" s="78" t="s">
        <v>566</v>
      </c>
      <c r="AC27" s="292">
        <v>3600</v>
      </c>
      <c r="AD27" s="78" t="s">
        <v>1135</v>
      </c>
      <c r="AE27" s="300">
        <v>3600</v>
      </c>
      <c r="AF27" s="78" t="s">
        <v>1141</v>
      </c>
      <c r="AG27" s="192"/>
      <c r="AH27" s="310">
        <v>3600</v>
      </c>
      <c r="AI27" s="78" t="s">
        <v>1207</v>
      </c>
      <c r="AJ27" s="319">
        <v>3600</v>
      </c>
      <c r="AK27" s="156" t="s">
        <v>1330</v>
      </c>
      <c r="AL27" s="344">
        <v>3600</v>
      </c>
      <c r="AM27" s="156" t="s">
        <v>1472</v>
      </c>
      <c r="AN27" s="380">
        <v>3600</v>
      </c>
      <c r="AO27" s="156" t="s">
        <v>1490</v>
      </c>
      <c r="AP27" s="405">
        <v>3600</v>
      </c>
      <c r="AQ27" s="156" t="s">
        <v>1548</v>
      </c>
      <c r="AR27" s="425">
        <v>3600</v>
      </c>
      <c r="AS27" s="156" t="s">
        <v>1599</v>
      </c>
    </row>
    <row r="28" spans="1:47" s="156" customFormat="1" ht="17.25" x14ac:dyDescent="0.25">
      <c r="A28" s="78">
        <f t="shared" si="0"/>
        <v>24</v>
      </c>
      <c r="B28" s="78"/>
      <c r="C28" s="78"/>
      <c r="D28" s="78"/>
      <c r="E28" s="161"/>
      <c r="F28" s="161"/>
      <c r="G28" s="80" t="s">
        <v>516</v>
      </c>
      <c r="H28" s="157"/>
      <c r="I28" s="78"/>
      <c r="J28" s="175"/>
      <c r="K28" s="78"/>
      <c r="L28" s="176"/>
      <c r="M28" s="78"/>
      <c r="N28" s="176"/>
      <c r="O28" s="78"/>
      <c r="P28" s="177"/>
      <c r="Q28" s="153"/>
      <c r="R28" s="177"/>
      <c r="S28" s="153"/>
      <c r="T28" s="192"/>
      <c r="U28" s="80"/>
      <c r="V28" s="80"/>
      <c r="W28" s="80"/>
      <c r="X28" s="80"/>
      <c r="Y28" s="80"/>
      <c r="Z28" s="80"/>
      <c r="AA28" s="80"/>
      <c r="AB28" s="80"/>
      <c r="AC28" s="291"/>
      <c r="AD28" s="78"/>
      <c r="AE28" s="291"/>
      <c r="AF28" s="153"/>
      <c r="AG28" s="192"/>
      <c r="AH28" s="80"/>
      <c r="AI28" s="78"/>
    </row>
    <row r="29" spans="1:47" s="156" customFormat="1" ht="32.25" customHeight="1" x14ac:dyDescent="0.25">
      <c r="A29" s="78">
        <f t="shared" si="0"/>
        <v>25</v>
      </c>
      <c r="B29" s="78"/>
      <c r="C29" s="78"/>
      <c r="D29" s="78"/>
      <c r="E29" s="170" t="s">
        <v>517</v>
      </c>
      <c r="F29" s="170"/>
      <c r="G29" s="80" t="s">
        <v>518</v>
      </c>
      <c r="H29" s="157">
        <f>2500-600</f>
        <v>1900</v>
      </c>
      <c r="I29" s="178" t="s">
        <v>519</v>
      </c>
      <c r="J29" s="157">
        <v>3200</v>
      </c>
      <c r="K29" s="178" t="s">
        <v>519</v>
      </c>
      <c r="L29" s="157">
        <v>3200</v>
      </c>
      <c r="M29" s="78" t="s">
        <v>520</v>
      </c>
      <c r="N29" s="157">
        <v>3200</v>
      </c>
      <c r="O29" s="78" t="s">
        <v>521</v>
      </c>
      <c r="P29" s="157">
        <v>3200</v>
      </c>
      <c r="Q29" s="153" t="s">
        <v>522</v>
      </c>
      <c r="R29" s="158">
        <v>3200</v>
      </c>
      <c r="S29" s="153" t="s">
        <v>523</v>
      </c>
      <c r="T29" s="192"/>
      <c r="U29" s="195">
        <v>3200</v>
      </c>
      <c r="V29" s="206" t="s">
        <v>567</v>
      </c>
      <c r="W29" s="202">
        <v>3200</v>
      </c>
      <c r="X29" s="194" t="s">
        <v>1070</v>
      </c>
      <c r="Y29" s="202">
        <v>3200</v>
      </c>
      <c r="Z29" s="194" t="s">
        <v>1070</v>
      </c>
      <c r="AA29" s="302">
        <v>3200</v>
      </c>
      <c r="AB29" s="78" t="s">
        <v>1158</v>
      </c>
      <c r="AC29" s="320">
        <v>3200</v>
      </c>
      <c r="AD29" s="78" t="s">
        <v>1230</v>
      </c>
      <c r="AE29" s="380">
        <v>3200</v>
      </c>
      <c r="AF29" s="153" t="s">
        <v>1408</v>
      </c>
      <c r="AG29" s="192"/>
      <c r="AH29" s="380">
        <v>3200</v>
      </c>
      <c r="AI29" s="78" t="s">
        <v>1408</v>
      </c>
      <c r="AJ29" s="425">
        <v>3200</v>
      </c>
      <c r="AK29" s="156" t="s">
        <v>1568</v>
      </c>
      <c r="AL29" s="425">
        <v>3200</v>
      </c>
      <c r="AM29" s="156" t="s">
        <v>1568</v>
      </c>
      <c r="AN29" s="425">
        <v>3200</v>
      </c>
      <c r="AO29" s="156" t="s">
        <v>1568</v>
      </c>
      <c r="AP29" s="425">
        <v>3200</v>
      </c>
      <c r="AQ29" s="156" t="s">
        <v>1568</v>
      </c>
    </row>
    <row r="30" spans="1:47" s="184" customFormat="1" ht="15" x14ac:dyDescent="0.25">
      <c r="A30" s="179"/>
      <c r="B30" s="179"/>
      <c r="C30" s="179"/>
      <c r="D30" s="179"/>
      <c r="E30" s="179"/>
      <c r="F30" s="179"/>
      <c r="G30" s="180"/>
      <c r="H30" s="181"/>
      <c r="I30" s="179"/>
      <c r="J30" s="179"/>
      <c r="K30" s="182"/>
      <c r="L30" s="183"/>
      <c r="M30" s="182"/>
      <c r="N30" s="182"/>
      <c r="O30" s="182"/>
      <c r="P30" s="182"/>
      <c r="Q30" s="182"/>
      <c r="R30" s="182"/>
      <c r="S30" s="182"/>
      <c r="T30" s="193"/>
      <c r="AG30" s="193"/>
    </row>
    <row r="31" spans="1:47" ht="17.25" x14ac:dyDescent="0.25">
      <c r="A31" s="54"/>
      <c r="B31" s="54"/>
      <c r="C31" s="54"/>
      <c r="D31" s="54"/>
      <c r="E31" s="54"/>
      <c r="F31" s="54"/>
      <c r="G31" s="52"/>
      <c r="H31" s="185">
        <f>SUM(H5:H29)</f>
        <v>53805</v>
      </c>
      <c r="I31" s="54"/>
      <c r="J31" s="84">
        <f>SUM(J5:J29)</f>
        <v>71520</v>
      </c>
      <c r="L31" s="187">
        <f>SUM(L5:L29)</f>
        <v>72384</v>
      </c>
      <c r="N31" s="187">
        <f>SUM(N5:N29)</f>
        <v>71000</v>
      </c>
      <c r="P31" s="188">
        <f>SUM(P5:P29)</f>
        <v>67240</v>
      </c>
      <c r="U31" s="1164" t="s">
        <v>154</v>
      </c>
      <c r="V31" s="1164"/>
      <c r="W31" s="1160" t="s">
        <v>155</v>
      </c>
      <c r="X31" s="1160"/>
      <c r="Y31" s="1174" t="s">
        <v>156</v>
      </c>
      <c r="Z31" s="1174"/>
      <c r="AA31" s="1179" t="s">
        <v>199</v>
      </c>
      <c r="AB31" s="1179"/>
      <c r="AC31" s="1168" t="s">
        <v>380</v>
      </c>
      <c r="AD31" s="1169"/>
      <c r="AE31" s="1170" t="s">
        <v>1171</v>
      </c>
      <c r="AF31" s="1170"/>
      <c r="AH31" s="1166" t="s">
        <v>1185</v>
      </c>
      <c r="AI31" s="1166"/>
      <c r="AJ31" s="1178" t="s">
        <v>1224</v>
      </c>
      <c r="AK31" s="1178"/>
      <c r="AL31" s="1181" t="s">
        <v>1358</v>
      </c>
      <c r="AM31" s="1181"/>
      <c r="AN31" s="1180" t="s">
        <v>1406</v>
      </c>
      <c r="AO31" s="1180"/>
      <c r="AP31" s="1182" t="s">
        <v>1429</v>
      </c>
      <c r="AQ31" s="1182"/>
      <c r="AR31" s="1183" t="s">
        <v>1430</v>
      </c>
      <c r="AS31" s="1183"/>
      <c r="AT31" s="1184" t="s">
        <v>154</v>
      </c>
      <c r="AU31" s="1184"/>
    </row>
    <row r="32" spans="1:47" ht="17.25" x14ac:dyDescent="0.25">
      <c r="A32" s="54"/>
      <c r="B32" s="54"/>
      <c r="C32" s="54"/>
      <c r="D32" s="54"/>
      <c r="E32" s="54"/>
      <c r="F32" s="54"/>
      <c r="G32" s="45" t="s">
        <v>157</v>
      </c>
      <c r="H32" s="80"/>
      <c r="I32" s="54"/>
      <c r="J32" s="54"/>
      <c r="L32" s="190"/>
      <c r="U32" s="1165">
        <f>U7+U8+U9+U11+U14+U17+U18+U19+U23+U24+U25+U26+W7+W9+W14+W18+W19+W27</f>
        <v>60016</v>
      </c>
      <c r="V32" s="1165"/>
      <c r="W32" s="1165">
        <f>U6+U16+U29+W11+W16+W20+W24+W25+Y7+Y16+Y27</f>
        <v>29856</v>
      </c>
      <c r="X32" s="1165"/>
      <c r="Y32" s="1165">
        <f>SUM(W6+W8+W29+Y6+Y8+Y29+AA17+AA18+AA21+AA27)</f>
        <v>32960</v>
      </c>
      <c r="Z32" s="1165"/>
      <c r="AA32" s="1167">
        <f>SUM(W6+W8+W29+Y6+Y8+Y29+AA17+AA18+AA21+AA27)</f>
        <v>32960</v>
      </c>
      <c r="AB32" s="1167"/>
      <c r="AC32" s="1167">
        <f>SUM(AH17+AC27+AC26+AC25+AC24+AC23+AC21+AC17+AC11+AC8+AE17+AA26+AA24+AA23+AA20+AA19+AA11+AA8)</f>
        <v>63776</v>
      </c>
      <c r="AD32" s="1154"/>
      <c r="AE32" s="1167">
        <f>AA6+AA29+AC7+AC9+AC14+AC20+AE9+AE11+AE14+AE18+AE21+AE24+AE27</f>
        <v>43040</v>
      </c>
      <c r="AF32" s="1154"/>
      <c r="AH32" s="1167">
        <f>AE19+AE25+AH9+AH11+AH14+AH18+AH21+AH24+AH25+AH27</f>
        <v>33136</v>
      </c>
      <c r="AI32" s="1154"/>
      <c r="AJ32" s="1167">
        <f>AA16+AC6+AC16+AC29+AE7+AE16+AH7+AH16+AH19+AJ7+AJ9+AJ11+AJ14+AJ18+AJ21+AJ24+AJ27</f>
        <v>47840</v>
      </c>
      <c r="AK32" s="1154"/>
      <c r="AL32" s="1167">
        <f>AE20+AE26+AH26+AJ17+AJ18+AJ19+AJ25+AJ26+AL9+AL14+AL17+AL21+AL26+AL27+AN17+AP17</f>
        <v>54300</v>
      </c>
      <c r="AM32" s="1154"/>
      <c r="AN32" s="1167">
        <f>AE6+AE8+AE29+AH6+AH8+AH20+AH29+AJ8+AJ16+AL8+AL11+AL16+AL18+AL24+AL25+AN8+AN9+AN14+AN16+AN21+AN27+AP9+AP14</f>
        <v>69936</v>
      </c>
      <c r="AO32" s="1154"/>
      <c r="AP32" s="1167">
        <f>AL7+AN7+AP27+AN24+AN11</f>
        <v>16740</v>
      </c>
      <c r="AQ32" s="1154"/>
      <c r="AR32" s="1167">
        <f>AJ20+AJ29+AL29+AN29+AP29+AN25+AP25+AP21+AP7+AR27</f>
        <v>33072</v>
      </c>
      <c r="AS32" s="1154"/>
      <c r="AT32" s="1167">
        <f>+AP8+AP11+AN18+AL20+AN20+AN26+AP26+AP24+AP18+AR7+AR8+AR18+AR26</f>
        <v>44500</v>
      </c>
      <c r="AU32" s="1154"/>
    </row>
    <row r="33" spans="1:45" ht="17.25" x14ac:dyDescent="0.25">
      <c r="A33" s="54"/>
      <c r="B33" s="54"/>
      <c r="C33" s="54"/>
      <c r="D33" s="54"/>
      <c r="E33" s="54"/>
      <c r="F33" s="54"/>
      <c r="G33" s="45" t="s">
        <v>158</v>
      </c>
      <c r="H33" s="191"/>
      <c r="I33" s="54"/>
      <c r="J33" s="54"/>
      <c r="U33" s="1165"/>
      <c r="V33" s="1165"/>
      <c r="W33" s="1167">
        <v>-57500</v>
      </c>
      <c r="X33" s="1167"/>
      <c r="Y33" s="1167"/>
      <c r="Z33" s="1167"/>
      <c r="AA33" s="1167"/>
      <c r="AB33" s="1167"/>
      <c r="AO33" s="156"/>
    </row>
    <row r="34" spans="1:45" ht="17.25" x14ac:dyDescent="0.25">
      <c r="A34" s="54"/>
      <c r="B34" s="54"/>
      <c r="C34" s="54"/>
      <c r="D34" s="54"/>
      <c r="E34" s="54"/>
      <c r="F34" s="54"/>
      <c r="G34" s="45" t="s">
        <v>159</v>
      </c>
      <c r="H34" s="52"/>
      <c r="I34" s="54"/>
      <c r="J34" s="54"/>
      <c r="U34" s="1161"/>
      <c r="V34" s="1161"/>
      <c r="W34" s="1161">
        <f>SUM(W32:X33)</f>
        <v>-27644</v>
      </c>
      <c r="X34" s="1161"/>
      <c r="Y34" s="1161">
        <f>Y32-Y33</f>
        <v>32960</v>
      </c>
      <c r="Z34" s="1161"/>
      <c r="AA34" s="1161"/>
      <c r="AB34" s="1161"/>
      <c r="AR34" s="189" t="s">
        <v>1632</v>
      </c>
      <c r="AS34" s="189" t="s">
        <v>1633</v>
      </c>
    </row>
    <row r="35" spans="1:45" x14ac:dyDescent="0.25">
      <c r="AR35" s="189" t="s">
        <v>1667</v>
      </c>
      <c r="AS35" s="189" t="s">
        <v>1668</v>
      </c>
    </row>
    <row r="40" spans="1:45" x14ac:dyDescent="0.25">
      <c r="AH40" s="1153" t="s">
        <v>1570</v>
      </c>
      <c r="AI40" s="1154"/>
    </row>
    <row r="41" spans="1:45" x14ac:dyDescent="0.25">
      <c r="AH41" s="189" t="s">
        <v>1571</v>
      </c>
      <c r="AI41" s="189" t="s">
        <v>1572</v>
      </c>
    </row>
    <row r="42" spans="1:45" x14ac:dyDescent="0.25">
      <c r="AH42" s="189" t="s">
        <v>1573</v>
      </c>
      <c r="AI42" s="189" t="s">
        <v>1574</v>
      </c>
    </row>
    <row r="43" spans="1:45" x14ac:dyDescent="0.25">
      <c r="AH43" s="189" t="s">
        <v>1576</v>
      </c>
      <c r="AI43" s="189" t="s">
        <v>1577</v>
      </c>
    </row>
    <row r="44" spans="1:45" x14ac:dyDescent="0.25">
      <c r="AH44" s="189" t="s">
        <v>1580</v>
      </c>
      <c r="AI44" s="189" t="s">
        <v>1600</v>
      </c>
    </row>
    <row r="45" spans="1:45" x14ac:dyDescent="0.25">
      <c r="AH45" s="189" t="s">
        <v>1618</v>
      </c>
      <c r="AI45" s="189" t="s">
        <v>149</v>
      </c>
    </row>
  </sheetData>
  <mergeCells count="63">
    <mergeCell ref="AT32:AU32"/>
    <mergeCell ref="AP31:AQ31"/>
    <mergeCell ref="AR1:AR3"/>
    <mergeCell ref="AS1:AS3"/>
    <mergeCell ref="AN32:AO32"/>
    <mergeCell ref="AR31:AS31"/>
    <mergeCell ref="AR32:AS32"/>
    <mergeCell ref="AT31:AU31"/>
    <mergeCell ref="AL32:AM32"/>
    <mergeCell ref="AN31:AO31"/>
    <mergeCell ref="AL31:AM31"/>
    <mergeCell ref="AQ1:AQ3"/>
    <mergeCell ref="AL1:AL3"/>
    <mergeCell ref="AM1:AM3"/>
    <mergeCell ref="AN1:AN3"/>
    <mergeCell ref="AO1:AO3"/>
    <mergeCell ref="AP1:AP3"/>
    <mergeCell ref="AP32:AQ32"/>
    <mergeCell ref="AA34:AB34"/>
    <mergeCell ref="Y33:Z33"/>
    <mergeCell ref="AC1:AD3"/>
    <mergeCell ref="AJ1:AJ3"/>
    <mergeCell ref="AK1:AK3"/>
    <mergeCell ref="U5:AF5"/>
    <mergeCell ref="AA1:AB3"/>
    <mergeCell ref="AG1:AG4"/>
    <mergeCell ref="AE1:AF3"/>
    <mergeCell ref="AH1:AH3"/>
    <mergeCell ref="AI1:AI3"/>
    <mergeCell ref="AJ32:AK32"/>
    <mergeCell ref="AJ31:AK31"/>
    <mergeCell ref="AA31:AB31"/>
    <mergeCell ref="AA33:AB33"/>
    <mergeCell ref="AH32:AI32"/>
    <mergeCell ref="P1:Q3"/>
    <mergeCell ref="T1:T4"/>
    <mergeCell ref="R1:S3"/>
    <mergeCell ref="Y31:Z31"/>
    <mergeCell ref="Y34:Z34"/>
    <mergeCell ref="Y32:Z32"/>
    <mergeCell ref="U33:V33"/>
    <mergeCell ref="AC32:AD32"/>
    <mergeCell ref="AC31:AD31"/>
    <mergeCell ref="W33:X33"/>
    <mergeCell ref="AE31:AF31"/>
    <mergeCell ref="AE32:AF32"/>
    <mergeCell ref="AA32:AB32"/>
    <mergeCell ref="AH40:AI40"/>
    <mergeCell ref="J1:J3"/>
    <mergeCell ref="H1:H3"/>
    <mergeCell ref="A1:A3"/>
    <mergeCell ref="B1:B3"/>
    <mergeCell ref="C1:C3"/>
    <mergeCell ref="G1:G3"/>
    <mergeCell ref="W31:X31"/>
    <mergeCell ref="U34:V34"/>
    <mergeCell ref="L1:L3"/>
    <mergeCell ref="N1:O3"/>
    <mergeCell ref="W34:X34"/>
    <mergeCell ref="U31:V31"/>
    <mergeCell ref="U32:V32"/>
    <mergeCell ref="W32:X32"/>
    <mergeCell ref="AH31:AI31"/>
  </mergeCells>
  <phoneticPr fontId="12" type="noConversion"/>
  <hyperlinks>
    <hyperlink ref="C23" display="ingmparra@prodigy.net.mx"/>
    <hyperlink ref="E9" display="c-letymon@hotmail.com"/>
    <hyperlink ref="E17" display="ingenriqueg@gmail.com"/>
    <hyperlink ref="E5" display="struopes@gmail.com"/>
    <hyperlink ref="E6" display="arq_almanzanfuentes@hotmail.com"/>
    <hyperlink ref="E7" display="luis_kmilo69@hotmail.com"/>
    <hyperlink ref="E8" display="ing.marcoscruz@gmail.com"/>
    <hyperlink ref="E11" display="concifsa@prodigy.net.mx"/>
    <hyperlink ref="E15" display="concifsa@prodigy.net.mx"/>
    <hyperlink ref="E24" display="concifsa@prodigy.net.mx"/>
    <hyperlink ref="E12" display="cecilia.arevalo@prodigy.net.mx"/>
    <hyperlink ref="E14" display="c-letymon@hotmail.com"/>
    <hyperlink ref="E18" display="juanpedro.arq@hotmail.com"/>
    <hyperlink ref="E21" display="ialopez@hotmail.com"/>
    <hyperlink ref="E22" display="akalche@yahoo.com.mx"/>
    <hyperlink ref="E23" display="ingmparra@prodigy.net.mx"/>
    <hyperlink ref="E25" display="gen1990@prodigy.net.mx"/>
    <hyperlink ref="E26" display="arqsamayoa@gmail.com"/>
    <hyperlink ref="E27" display="jsanchez240579@hotmail.com"/>
    <hyperlink ref="E29" display="arqfederico@live.com.mx"/>
  </hyperlink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0"/>
  </sheetPr>
  <dimension ref="A1:IX112"/>
  <sheetViews>
    <sheetView zoomScale="80" zoomScaleNormal="80" workbookViewId="0">
      <selection activeCell="B5" sqref="B5"/>
    </sheetView>
  </sheetViews>
  <sheetFormatPr baseColWidth="10" defaultRowHeight="15" x14ac:dyDescent="0.25"/>
  <cols>
    <col min="1" max="1" width="2.7109375" bestFit="1" customWidth="1"/>
    <col min="2" max="2" width="37" customWidth="1"/>
    <col min="3" max="3" width="9.85546875" customWidth="1"/>
    <col min="4" max="4" width="45.28515625" hidden="1" customWidth="1"/>
    <col min="5" max="5" width="28.42578125" hidden="1" customWidth="1"/>
    <col min="6" max="6" width="13.28515625" hidden="1" customWidth="1"/>
    <col min="7" max="7" width="11.42578125" hidden="1" customWidth="1"/>
    <col min="8" max="8" width="14.85546875" hidden="1" customWidth="1"/>
    <col min="9" max="9" width="11.42578125" hidden="1" customWidth="1"/>
    <col min="10" max="10" width="14.5703125" hidden="1" customWidth="1"/>
    <col min="11" max="11" width="11.42578125" style="7" hidden="1" customWidth="1"/>
    <col min="12" max="12" width="13" style="6" hidden="1" customWidth="1"/>
    <col min="13" max="13" width="11.42578125" hidden="1" customWidth="1"/>
    <col min="14" max="14" width="14.28515625" style="6" hidden="1" customWidth="1"/>
    <col min="15" max="15" width="11.42578125" hidden="1" customWidth="1"/>
    <col min="16" max="16" width="11.42578125" style="6" hidden="1" customWidth="1"/>
    <col min="17" max="17" width="11.42578125" hidden="1" customWidth="1"/>
    <col min="18" max="18" width="13.7109375" hidden="1" customWidth="1"/>
    <col min="19" max="19" width="11.42578125" hidden="1" customWidth="1"/>
    <col min="20" max="20" width="11.42578125" style="11" hidden="1" customWidth="1"/>
    <col min="21" max="25" width="11.42578125" hidden="1" customWidth="1"/>
    <col min="26" max="26" width="11.42578125" style="6" hidden="1" customWidth="1"/>
    <col min="27" max="29" width="11.42578125" hidden="1" customWidth="1"/>
    <col min="30" max="33" width="0" hidden="1" customWidth="1"/>
    <col min="34" max="34" width="11.42578125" style="484"/>
  </cols>
  <sheetData>
    <row r="1" spans="1:46" s="11" customFormat="1" x14ac:dyDescent="0.25">
      <c r="B1" s="1203" t="s">
        <v>162</v>
      </c>
      <c r="C1" s="1203"/>
      <c r="D1" s="1203"/>
      <c r="E1" s="1203"/>
      <c r="F1" s="1203"/>
      <c r="G1" s="1203"/>
      <c r="H1" s="1203"/>
      <c r="I1" s="1203"/>
      <c r="J1" s="1203"/>
      <c r="K1" s="1203"/>
      <c r="L1" s="48"/>
      <c r="N1" s="48"/>
      <c r="P1" s="48"/>
      <c r="Z1" s="48"/>
      <c r="AH1" s="484"/>
    </row>
    <row r="2" spans="1:46" s="11" customFormat="1" ht="15" customHeight="1" x14ac:dyDescent="0.25">
      <c r="B2" s="1203"/>
      <c r="C2" s="1203"/>
      <c r="D2" s="1203"/>
      <c r="E2" s="1203"/>
      <c r="F2" s="1203"/>
      <c r="G2" s="1203"/>
      <c r="H2" s="1203"/>
      <c r="I2" s="1203"/>
      <c r="J2" s="1203"/>
      <c r="K2" s="1203"/>
      <c r="L2" s="48"/>
      <c r="N2" s="48"/>
      <c r="P2" s="48"/>
      <c r="U2" s="1211" t="s">
        <v>1223</v>
      </c>
      <c r="V2" s="1211"/>
      <c r="W2" s="493"/>
      <c r="Z2" s="48"/>
      <c r="AH2" s="484"/>
    </row>
    <row r="3" spans="1:46" s="11" customFormat="1" ht="30" customHeight="1" x14ac:dyDescent="0.25">
      <c r="A3" s="10"/>
      <c r="B3" s="10" t="s">
        <v>163</v>
      </c>
      <c r="C3" s="10" t="s">
        <v>0</v>
      </c>
      <c r="D3" s="10" t="s">
        <v>1</v>
      </c>
      <c r="E3" s="10" t="s">
        <v>2</v>
      </c>
      <c r="F3" s="10" t="s">
        <v>94</v>
      </c>
      <c r="G3" s="10" t="s">
        <v>111</v>
      </c>
      <c r="H3" s="10" t="s">
        <v>150</v>
      </c>
      <c r="I3" s="10" t="s">
        <v>111</v>
      </c>
      <c r="J3" s="20" t="s">
        <v>151</v>
      </c>
      <c r="K3" s="19"/>
      <c r="L3" s="42" t="s">
        <v>198</v>
      </c>
      <c r="M3" s="47" t="s">
        <v>111</v>
      </c>
      <c r="N3" s="274" t="s">
        <v>1076</v>
      </c>
      <c r="P3" s="42" t="s">
        <v>1091</v>
      </c>
      <c r="R3" s="20" t="s">
        <v>1092</v>
      </c>
      <c r="Z3" s="48"/>
      <c r="AB3" s="1185" t="s">
        <v>1140</v>
      </c>
      <c r="AC3" s="1185"/>
      <c r="AD3" s="1185" t="s">
        <v>1091</v>
      </c>
      <c r="AE3" s="1185"/>
      <c r="AF3" s="1185" t="s">
        <v>1612</v>
      </c>
      <c r="AG3" s="1185"/>
      <c r="AH3" s="485"/>
    </row>
    <row r="4" spans="1:46" ht="24.75" hidden="1" x14ac:dyDescent="0.25">
      <c r="A4" s="21">
        <v>1</v>
      </c>
      <c r="B4" s="22" t="s">
        <v>3</v>
      </c>
      <c r="C4" s="15" t="s">
        <v>4</v>
      </c>
      <c r="D4" s="16" t="s">
        <v>5</v>
      </c>
      <c r="E4" s="17" t="s">
        <v>6</v>
      </c>
      <c r="F4" s="36">
        <v>2950</v>
      </c>
      <c r="G4" s="8" t="s">
        <v>101</v>
      </c>
      <c r="H4" s="39">
        <v>3200</v>
      </c>
      <c r="I4" s="8" t="s">
        <v>152</v>
      </c>
      <c r="J4" s="40">
        <v>3350</v>
      </c>
      <c r="K4" s="8" t="s">
        <v>1112</v>
      </c>
      <c r="L4" s="49"/>
      <c r="M4" s="12"/>
      <c r="O4" s="12"/>
    </row>
    <row r="5" spans="1:46" ht="24.75" x14ac:dyDescent="0.25">
      <c r="A5" s="21">
        <v>2</v>
      </c>
      <c r="B5" s="535" t="s">
        <v>7</v>
      </c>
      <c r="C5" s="15" t="s">
        <v>4</v>
      </c>
      <c r="D5" s="16" t="s">
        <v>8</v>
      </c>
      <c r="E5" s="17" t="s">
        <v>9</v>
      </c>
      <c r="F5" s="36">
        <v>2950</v>
      </c>
      <c r="G5" s="8" t="s">
        <v>97</v>
      </c>
      <c r="H5" s="39">
        <v>3008</v>
      </c>
      <c r="I5" s="8" t="s">
        <v>131</v>
      </c>
      <c r="J5" s="50">
        <v>3670</v>
      </c>
      <c r="K5" s="314" t="s">
        <v>1099</v>
      </c>
      <c r="L5" s="50">
        <v>3510</v>
      </c>
      <c r="M5" s="313" t="s">
        <v>1128</v>
      </c>
      <c r="N5" s="322">
        <v>3831</v>
      </c>
      <c r="O5" s="12" t="s">
        <v>1346</v>
      </c>
      <c r="P5" s="322">
        <v>3510</v>
      </c>
      <c r="Q5" s="12" t="s">
        <v>1346</v>
      </c>
      <c r="R5" s="322">
        <v>3510</v>
      </c>
      <c r="S5" s="12" t="s">
        <v>1346</v>
      </c>
      <c r="U5" s="304">
        <v>3200</v>
      </c>
      <c r="V5" s="12" t="s">
        <v>1351</v>
      </c>
      <c r="W5" s="12"/>
      <c r="X5" s="469">
        <v>3200</v>
      </c>
      <c r="Y5" s="400" t="s">
        <v>1625</v>
      </c>
      <c r="Z5" s="494">
        <v>3200</v>
      </c>
      <c r="AA5" s="12" t="s">
        <v>1750</v>
      </c>
      <c r="AB5" s="494">
        <v>3200</v>
      </c>
      <c r="AC5" s="12" t="s">
        <v>1750</v>
      </c>
      <c r="AD5" s="399"/>
      <c r="AF5" s="399"/>
      <c r="AG5" s="12"/>
      <c r="AI5" s="399"/>
      <c r="AK5" s="399"/>
      <c r="AM5" s="399"/>
      <c r="AO5" s="399"/>
      <c r="AQ5" s="399"/>
      <c r="AS5" s="399"/>
    </row>
    <row r="6" spans="1:46" ht="24.75" x14ac:dyDescent="0.25">
      <c r="A6" s="21">
        <v>3</v>
      </c>
      <c r="B6" s="539" t="s">
        <v>10</v>
      </c>
      <c r="C6" s="15" t="s">
        <v>4</v>
      </c>
      <c r="D6" s="16" t="s">
        <v>11</v>
      </c>
      <c r="E6" s="17" t="s">
        <v>12</v>
      </c>
      <c r="F6" s="36">
        <v>2950</v>
      </c>
      <c r="G6" s="8" t="s">
        <v>110</v>
      </c>
      <c r="H6" s="37">
        <v>3200</v>
      </c>
      <c r="I6" s="8" t="s">
        <v>109</v>
      </c>
      <c r="J6" s="40">
        <v>2816</v>
      </c>
      <c r="K6" s="8" t="s">
        <v>181</v>
      </c>
      <c r="L6" s="50">
        <v>3510</v>
      </c>
      <c r="M6" s="12" t="s">
        <v>1072</v>
      </c>
      <c r="N6" s="50">
        <v>3008</v>
      </c>
      <c r="O6" s="12" t="s">
        <v>1084</v>
      </c>
      <c r="P6" s="296">
        <v>3350</v>
      </c>
      <c r="Q6" t="s">
        <v>1167</v>
      </c>
      <c r="R6" s="304">
        <v>3350</v>
      </c>
      <c r="S6" s="12" t="s">
        <v>1232</v>
      </c>
      <c r="U6" s="304">
        <v>3008</v>
      </c>
      <c r="V6" s="12" t="s">
        <v>1232</v>
      </c>
      <c r="W6" s="12"/>
      <c r="X6" s="40">
        <v>3510</v>
      </c>
      <c r="Y6" s="12" t="s">
        <v>1446</v>
      </c>
      <c r="Z6" s="40">
        <v>3200</v>
      </c>
      <c r="AA6" s="12" t="s">
        <v>1446</v>
      </c>
      <c r="AB6" s="398">
        <v>3200</v>
      </c>
      <c r="AC6" s="12" t="s">
        <v>1527</v>
      </c>
      <c r="AD6" s="409">
        <v>3510</v>
      </c>
      <c r="AE6" t="s">
        <v>1583</v>
      </c>
      <c r="AF6" s="409">
        <v>3690</v>
      </c>
      <c r="AG6" s="12" t="s">
        <v>1583</v>
      </c>
      <c r="AI6" s="494">
        <v>2518</v>
      </c>
      <c r="AJ6" t="s">
        <v>1726</v>
      </c>
      <c r="AK6" s="494">
        <v>3008</v>
      </c>
      <c r="AL6" t="s">
        <v>1765</v>
      </c>
      <c r="AM6" s="507">
        <v>3510</v>
      </c>
      <c r="AN6" s="520" t="s">
        <v>1928</v>
      </c>
      <c r="AO6" s="507">
        <v>3350</v>
      </c>
      <c r="AP6" s="520" t="s">
        <v>1928</v>
      </c>
      <c r="AQ6" s="507">
        <v>3008</v>
      </c>
      <c r="AR6" s="520" t="s">
        <v>1928</v>
      </c>
      <c r="AS6" s="527"/>
    </row>
    <row r="7" spans="1:46" ht="24.75" x14ac:dyDescent="0.25">
      <c r="A7" s="21">
        <v>4</v>
      </c>
      <c r="B7" s="537" t="s">
        <v>13</v>
      </c>
      <c r="C7" s="15" t="s">
        <v>4</v>
      </c>
      <c r="D7" s="16" t="s">
        <v>14</v>
      </c>
      <c r="E7" s="17" t="s">
        <v>15</v>
      </c>
      <c r="F7" s="36">
        <v>2950</v>
      </c>
      <c r="G7" s="8" t="s">
        <v>104</v>
      </c>
      <c r="H7" s="40">
        <v>3335</v>
      </c>
      <c r="I7" s="8" t="s">
        <v>191</v>
      </c>
      <c r="J7" s="40">
        <v>3350</v>
      </c>
      <c r="K7" s="8" t="s">
        <v>202</v>
      </c>
      <c r="L7" s="50">
        <v>3500</v>
      </c>
      <c r="M7" s="313" t="s">
        <v>1104</v>
      </c>
      <c r="N7" s="296">
        <v>3510</v>
      </c>
      <c r="O7" s="12" t="s">
        <v>1147</v>
      </c>
      <c r="P7" s="304">
        <v>3510</v>
      </c>
      <c r="Q7" t="s">
        <v>1221</v>
      </c>
      <c r="R7" s="343">
        <v>3300</v>
      </c>
      <c r="S7" s="12" t="s">
        <v>1363</v>
      </c>
      <c r="U7" s="37">
        <v>3200</v>
      </c>
      <c r="V7" s="12" t="s">
        <v>1363</v>
      </c>
      <c r="W7" s="12"/>
      <c r="X7" s="40">
        <v>3200</v>
      </c>
      <c r="Y7" s="12" t="s">
        <v>1452</v>
      </c>
      <c r="Z7" s="40">
        <v>3200</v>
      </c>
      <c r="AA7" s="12" t="s">
        <v>1452</v>
      </c>
      <c r="AB7" s="398">
        <v>3200</v>
      </c>
      <c r="AC7" s="12" t="s">
        <v>1519</v>
      </c>
      <c r="AD7" s="409">
        <v>3008</v>
      </c>
      <c r="AE7" t="s">
        <v>1536</v>
      </c>
      <c r="AF7" s="460">
        <v>3008</v>
      </c>
      <c r="AG7" s="12" t="s">
        <v>1602</v>
      </c>
      <c r="AI7" s="507">
        <v>3200</v>
      </c>
      <c r="AJ7" s="520" t="s">
        <v>1929</v>
      </c>
      <c r="AK7" s="507">
        <v>2800</v>
      </c>
      <c r="AL7" s="520" t="s">
        <v>1930</v>
      </c>
      <c r="AM7" s="398">
        <v>3200</v>
      </c>
      <c r="AN7" s="520" t="s">
        <v>1961</v>
      </c>
      <c r="AO7" s="464">
        <v>3200</v>
      </c>
      <c r="AQ7" s="464">
        <v>3200</v>
      </c>
      <c r="AS7" s="399">
        <v>3200</v>
      </c>
      <c r="AT7" t="s">
        <v>2553</v>
      </c>
    </row>
    <row r="8" spans="1:46" x14ac:dyDescent="0.25">
      <c r="A8" s="21"/>
      <c r="B8" s="542" t="s">
        <v>1371</v>
      </c>
      <c r="C8" s="15" t="s">
        <v>211</v>
      </c>
      <c r="D8" s="16"/>
      <c r="E8" s="17"/>
      <c r="F8" s="495">
        <v>2950</v>
      </c>
      <c r="G8" s="8" t="s">
        <v>183</v>
      </c>
      <c r="H8" s="50">
        <v>3376.35</v>
      </c>
      <c r="I8" s="8" t="s">
        <v>1093</v>
      </c>
      <c r="J8" s="50">
        <v>3376.33</v>
      </c>
      <c r="K8" s="8" t="s">
        <v>149</v>
      </c>
      <c r="L8" s="50"/>
      <c r="M8" s="12"/>
      <c r="N8" s="50"/>
      <c r="O8" s="12"/>
      <c r="P8" s="50"/>
      <c r="R8" s="50"/>
      <c r="S8" s="12" t="s">
        <v>149</v>
      </c>
      <c r="U8" s="494">
        <v>3600</v>
      </c>
      <c r="V8" s="12" t="s">
        <v>1700</v>
      </c>
      <c r="W8" s="12"/>
      <c r="X8" s="494">
        <v>3600</v>
      </c>
      <c r="Y8" s="12" t="s">
        <v>1700</v>
      </c>
      <c r="Z8" s="494">
        <v>3600</v>
      </c>
      <c r="AA8" s="12" t="s">
        <v>1700</v>
      </c>
      <c r="AB8" s="494">
        <v>3600</v>
      </c>
      <c r="AC8" s="12" t="s">
        <v>1700</v>
      </c>
      <c r="AD8" s="494">
        <v>3600</v>
      </c>
      <c r="AE8" s="12" t="s">
        <v>1700</v>
      </c>
      <c r="AF8" s="494">
        <v>3600</v>
      </c>
      <c r="AG8" s="12" t="s">
        <v>1700</v>
      </c>
      <c r="AI8" s="494">
        <v>3384</v>
      </c>
      <c r="AJ8" t="s">
        <v>1701</v>
      </c>
      <c r="AK8" s="494">
        <v>3384</v>
      </c>
      <c r="AL8" t="s">
        <v>1701</v>
      </c>
      <c r="AM8" s="494">
        <v>3384</v>
      </c>
      <c r="AN8" t="s">
        <v>1701</v>
      </c>
      <c r="AO8" s="494">
        <v>3384</v>
      </c>
      <c r="AP8" t="s">
        <v>1701</v>
      </c>
      <c r="AQ8" s="494">
        <v>3384</v>
      </c>
      <c r="AR8" t="s">
        <v>1701</v>
      </c>
      <c r="AS8" s="494">
        <v>3384</v>
      </c>
      <c r="AT8" t="s">
        <v>1701</v>
      </c>
    </row>
    <row r="9" spans="1:46" ht="24.75" x14ac:dyDescent="0.25">
      <c r="A9" s="21">
        <v>5</v>
      </c>
      <c r="B9" s="537" t="s">
        <v>16</v>
      </c>
      <c r="C9" s="15" t="s">
        <v>4</v>
      </c>
      <c r="D9" s="16" t="s">
        <v>17</v>
      </c>
      <c r="E9" s="17" t="s">
        <v>18</v>
      </c>
      <c r="F9" s="36">
        <v>2950</v>
      </c>
      <c r="G9" s="8" t="s">
        <v>95</v>
      </c>
      <c r="H9" s="39">
        <v>3609.6</v>
      </c>
      <c r="I9" s="8" t="s">
        <v>115</v>
      </c>
      <c r="J9" s="40">
        <v>3609.6</v>
      </c>
      <c r="K9" s="8" t="s">
        <v>172</v>
      </c>
      <c r="L9" s="43">
        <v>3008</v>
      </c>
      <c r="M9" s="12" t="s">
        <v>200</v>
      </c>
      <c r="N9" s="50">
        <v>3008</v>
      </c>
      <c r="O9" s="12" t="s">
        <v>1111</v>
      </c>
      <c r="P9" s="296">
        <v>3008</v>
      </c>
      <c r="Q9" t="s">
        <v>1180</v>
      </c>
      <c r="R9" s="304">
        <v>3008</v>
      </c>
      <c r="S9" s="12" t="s">
        <v>1195</v>
      </c>
      <c r="U9" s="322">
        <v>3008</v>
      </c>
      <c r="V9" s="12" t="s">
        <v>1324</v>
      </c>
      <c r="W9" s="12"/>
      <c r="X9" s="37">
        <v>3008</v>
      </c>
      <c r="Y9" s="12" t="s">
        <v>1414</v>
      </c>
      <c r="Z9" s="40">
        <v>3008</v>
      </c>
      <c r="AA9" s="12" t="s">
        <v>1415</v>
      </c>
      <c r="AB9" s="398">
        <v>3350</v>
      </c>
      <c r="AC9" s="12" t="s">
        <v>1523</v>
      </c>
      <c r="AD9" s="409">
        <v>3008</v>
      </c>
      <c r="AE9" t="s">
        <v>1578</v>
      </c>
      <c r="AF9" s="460">
        <v>3008</v>
      </c>
      <c r="AG9" s="12" t="s">
        <v>1724</v>
      </c>
      <c r="AI9" s="494">
        <v>3008</v>
      </c>
      <c r="AJ9" t="s">
        <v>1725</v>
      </c>
      <c r="AK9" s="497">
        <v>3200</v>
      </c>
      <c r="AL9" t="s">
        <v>1792</v>
      </c>
      <c r="AM9" s="506">
        <v>3200</v>
      </c>
      <c r="AN9" t="s">
        <v>1836</v>
      </c>
      <c r="AO9" s="464">
        <v>3200</v>
      </c>
      <c r="AP9" s="520" t="s">
        <v>1972</v>
      </c>
      <c r="AQ9" s="403" t="s">
        <v>1407</v>
      </c>
      <c r="AS9" s="403" t="s">
        <v>1407</v>
      </c>
    </row>
    <row r="10" spans="1:46" ht="24.75" x14ac:dyDescent="0.25">
      <c r="A10" s="21">
        <v>6</v>
      </c>
      <c r="B10" s="539" t="s">
        <v>19</v>
      </c>
      <c r="C10" s="15" t="s">
        <v>4</v>
      </c>
      <c r="D10" s="16" t="s">
        <v>20</v>
      </c>
      <c r="E10" s="23" t="s">
        <v>21</v>
      </c>
      <c r="F10" s="36">
        <v>2950</v>
      </c>
      <c r="G10" s="8" t="s">
        <v>100</v>
      </c>
      <c r="H10" s="39">
        <v>3080</v>
      </c>
      <c r="I10" s="8" t="s">
        <v>127</v>
      </c>
      <c r="J10" s="40">
        <v>3200</v>
      </c>
      <c r="K10" s="8" t="s">
        <v>189</v>
      </c>
      <c r="L10" s="43">
        <v>3200</v>
      </c>
      <c r="M10" s="12" t="s">
        <v>1082</v>
      </c>
      <c r="N10" s="50">
        <v>3350</v>
      </c>
      <c r="O10" s="12" t="s">
        <v>1138</v>
      </c>
      <c r="P10" s="296">
        <v>3350</v>
      </c>
      <c r="Q10" t="s">
        <v>1194</v>
      </c>
      <c r="R10" s="296">
        <v>3080</v>
      </c>
      <c r="S10" s="12" t="s">
        <v>1193</v>
      </c>
      <c r="U10" s="37">
        <v>3510</v>
      </c>
      <c r="V10" s="12" t="s">
        <v>1447</v>
      </c>
      <c r="W10" s="12"/>
      <c r="X10" s="37">
        <v>3200</v>
      </c>
      <c r="Y10" s="12" t="s">
        <v>1448</v>
      </c>
      <c r="Z10" s="40">
        <v>3350</v>
      </c>
      <c r="AA10" s="12" t="s">
        <v>1483</v>
      </c>
      <c r="AB10" s="40">
        <v>3080</v>
      </c>
      <c r="AC10" s="12" t="s">
        <v>1484</v>
      </c>
      <c r="AD10" s="494">
        <v>3510</v>
      </c>
      <c r="AE10" t="s">
        <v>1698</v>
      </c>
      <c r="AF10" s="494">
        <v>3350</v>
      </c>
      <c r="AG10" s="12" t="s">
        <v>1699</v>
      </c>
      <c r="AI10" s="494">
        <v>3134</v>
      </c>
      <c r="AJ10" t="s">
        <v>1763</v>
      </c>
      <c r="AK10" s="494">
        <v>3008</v>
      </c>
      <c r="AL10" t="s">
        <v>1764</v>
      </c>
      <c r="AM10" s="507">
        <v>3510</v>
      </c>
      <c r="AN10" s="520" t="s">
        <v>1927</v>
      </c>
      <c r="AO10" s="507">
        <v>3350</v>
      </c>
      <c r="AP10" s="520" t="s">
        <v>1926</v>
      </c>
      <c r="AQ10" s="464">
        <v>3510</v>
      </c>
      <c r="AR10" s="520" t="s">
        <v>1973</v>
      </c>
      <c r="AS10" s="464">
        <v>3200</v>
      </c>
      <c r="AT10" s="520" t="s">
        <v>1974</v>
      </c>
    </row>
    <row r="11" spans="1:46" ht="24.75" x14ac:dyDescent="0.25">
      <c r="A11" s="21">
        <v>7</v>
      </c>
      <c r="B11" s="535" t="s">
        <v>22</v>
      </c>
      <c r="C11" s="15" t="s">
        <v>4</v>
      </c>
      <c r="D11" s="16" t="s">
        <v>23</v>
      </c>
      <c r="E11" s="17" t="s">
        <v>24</v>
      </c>
      <c r="F11" s="38">
        <v>2950</v>
      </c>
      <c r="G11" s="8" t="s">
        <v>114</v>
      </c>
      <c r="H11" s="39">
        <v>3008</v>
      </c>
      <c r="I11" s="8" t="s">
        <v>132</v>
      </c>
      <c r="J11" s="40">
        <v>3008</v>
      </c>
      <c r="K11" s="8" t="s">
        <v>173</v>
      </c>
      <c r="L11" s="43">
        <v>3008</v>
      </c>
      <c r="M11" s="12" t="s">
        <v>1114</v>
      </c>
      <c r="N11" s="50">
        <v>3008</v>
      </c>
      <c r="O11" s="12" t="s">
        <v>1088</v>
      </c>
      <c r="P11" s="296">
        <v>3008</v>
      </c>
      <c r="Q11" t="s">
        <v>1179</v>
      </c>
      <c r="R11" s="296">
        <v>3008</v>
      </c>
      <c r="S11" s="12" t="s">
        <v>1159</v>
      </c>
      <c r="U11" s="322">
        <v>3008</v>
      </c>
      <c r="V11" s="12" t="s">
        <v>1294</v>
      </c>
      <c r="W11" s="12"/>
      <c r="X11" s="37">
        <v>3008</v>
      </c>
      <c r="Y11" s="12" t="s">
        <v>1383</v>
      </c>
      <c r="Z11" s="40">
        <v>3200</v>
      </c>
      <c r="AA11" s="12" t="s">
        <v>1480</v>
      </c>
      <c r="AB11" s="398">
        <v>3200</v>
      </c>
      <c r="AC11" s="12" t="s">
        <v>1526</v>
      </c>
      <c r="AD11" s="409">
        <v>3200</v>
      </c>
      <c r="AE11" t="s">
        <v>1554</v>
      </c>
      <c r="AF11" s="460">
        <v>3008</v>
      </c>
      <c r="AG11" s="12" t="s">
        <v>1627</v>
      </c>
      <c r="AI11" s="494">
        <v>3008</v>
      </c>
      <c r="AJ11" t="s">
        <v>1713</v>
      </c>
      <c r="AK11" s="497">
        <v>3008</v>
      </c>
      <c r="AL11" t="s">
        <v>1782</v>
      </c>
      <c r="AM11" s="506">
        <v>3008</v>
      </c>
      <c r="AN11" t="s">
        <v>1840</v>
      </c>
      <c r="AO11" s="507">
        <v>3008</v>
      </c>
      <c r="AP11" t="s">
        <v>1850</v>
      </c>
      <c r="AQ11" s="398">
        <v>3008</v>
      </c>
      <c r="AR11" s="520" t="s">
        <v>1933</v>
      </c>
      <c r="AS11" s="464">
        <v>2408</v>
      </c>
      <c r="AT11" s="520" t="s">
        <v>149</v>
      </c>
    </row>
    <row r="12" spans="1:46" ht="24.75" x14ac:dyDescent="0.25">
      <c r="A12" s="21">
        <v>8</v>
      </c>
      <c r="B12" s="537" t="s">
        <v>25</v>
      </c>
      <c r="C12" s="15" t="s">
        <v>4</v>
      </c>
      <c r="D12" s="16" t="s">
        <v>26</v>
      </c>
      <c r="E12" s="17" t="s">
        <v>27</v>
      </c>
      <c r="F12" s="36">
        <v>2950</v>
      </c>
      <c r="G12" s="8" t="s">
        <v>102</v>
      </c>
      <c r="H12" s="39">
        <v>3008</v>
      </c>
      <c r="I12" s="8" t="s">
        <v>146</v>
      </c>
      <c r="J12" s="40">
        <v>3008</v>
      </c>
      <c r="K12" s="8" t="s">
        <v>171</v>
      </c>
      <c r="L12" s="43">
        <v>3008</v>
      </c>
      <c r="M12" s="12" t="s">
        <v>1079</v>
      </c>
      <c r="N12" s="50">
        <v>3008</v>
      </c>
      <c r="O12" s="12" t="s">
        <v>1089</v>
      </c>
      <c r="P12" s="296">
        <v>3008</v>
      </c>
      <c r="Q12" t="s">
        <v>1174</v>
      </c>
      <c r="R12" s="304">
        <v>3008</v>
      </c>
      <c r="S12" s="12" t="s">
        <v>1352</v>
      </c>
      <c r="U12" s="322">
        <v>3200</v>
      </c>
      <c r="V12" s="12" t="s">
        <v>1310</v>
      </c>
      <c r="W12" s="12"/>
      <c r="X12" s="37">
        <v>3008</v>
      </c>
      <c r="Y12" s="12" t="s">
        <v>1449</v>
      </c>
      <c r="Z12" s="40">
        <v>3008</v>
      </c>
      <c r="AA12" s="12" t="s">
        <v>1481</v>
      </c>
      <c r="AB12" s="398">
        <v>3008</v>
      </c>
      <c r="AC12" s="12" t="s">
        <v>1522</v>
      </c>
      <c r="AD12" s="409">
        <v>3008</v>
      </c>
      <c r="AE12" t="s">
        <v>1537</v>
      </c>
      <c r="AF12" s="460">
        <v>3008</v>
      </c>
      <c r="AG12" s="12" t="s">
        <v>1628</v>
      </c>
      <c r="AI12" s="494">
        <v>3008</v>
      </c>
      <c r="AJ12" t="s">
        <v>1722</v>
      </c>
      <c r="AK12" s="497">
        <v>3008</v>
      </c>
      <c r="AL12" t="s">
        <v>1790</v>
      </c>
      <c r="AM12" s="506">
        <v>3008</v>
      </c>
      <c r="AN12" t="s">
        <v>1838</v>
      </c>
      <c r="AO12" s="507">
        <v>3008</v>
      </c>
      <c r="AP12" t="s">
        <v>1849</v>
      </c>
      <c r="AQ12" s="398">
        <v>3008</v>
      </c>
      <c r="AR12" s="520" t="s">
        <v>1958</v>
      </c>
      <c r="AS12" s="464">
        <v>3008</v>
      </c>
      <c r="AT12" s="520" t="s">
        <v>1979</v>
      </c>
    </row>
    <row r="13" spans="1:46" ht="30" x14ac:dyDescent="0.25">
      <c r="A13" s="21">
        <v>9</v>
      </c>
      <c r="B13" s="535" t="s">
        <v>28</v>
      </c>
      <c r="C13" s="15" t="s">
        <v>4</v>
      </c>
      <c r="D13" s="16" t="s">
        <v>29</v>
      </c>
      <c r="E13" s="17" t="s">
        <v>30</v>
      </c>
      <c r="F13" s="36">
        <v>2950</v>
      </c>
      <c r="G13" s="8" t="s">
        <v>108</v>
      </c>
      <c r="H13" s="39">
        <v>3200</v>
      </c>
      <c r="I13" s="44" t="s">
        <v>116</v>
      </c>
      <c r="J13" s="40">
        <v>2880</v>
      </c>
      <c r="K13" s="295" t="s">
        <v>196</v>
      </c>
      <c r="L13" s="40">
        <v>2944</v>
      </c>
      <c r="M13" s="295" t="s">
        <v>195</v>
      </c>
      <c r="N13">
        <v>3008</v>
      </c>
      <c r="O13" s="295" t="s">
        <v>1107</v>
      </c>
      <c r="P13" s="296">
        <v>3008</v>
      </c>
      <c r="Q13" s="295" t="s">
        <v>1175</v>
      </c>
      <c r="R13" s="296">
        <v>3008</v>
      </c>
      <c r="S13" s="402" t="s">
        <v>1189</v>
      </c>
      <c r="U13" s="322">
        <v>3008</v>
      </c>
      <c r="V13" s="295" t="s">
        <v>1255</v>
      </c>
      <c r="W13" s="295"/>
      <c r="X13" s="322">
        <v>3008</v>
      </c>
      <c r="Y13" s="12" t="s">
        <v>1365</v>
      </c>
      <c r="Z13" s="40">
        <v>3008</v>
      </c>
      <c r="AA13" s="12" t="s">
        <v>1479</v>
      </c>
      <c r="AB13" s="40">
        <v>3008</v>
      </c>
      <c r="AC13" s="12" t="s">
        <v>149</v>
      </c>
      <c r="AD13" s="409">
        <v>3008</v>
      </c>
      <c r="AE13" t="s">
        <v>1555</v>
      </c>
      <c r="AF13" s="460">
        <v>3008</v>
      </c>
      <c r="AG13" s="12" t="s">
        <v>1710</v>
      </c>
      <c r="AI13" s="494">
        <v>3008</v>
      </c>
      <c r="AJ13" t="s">
        <v>1708</v>
      </c>
      <c r="AK13" s="497">
        <v>3008</v>
      </c>
      <c r="AL13" t="s">
        <v>1766</v>
      </c>
      <c r="AM13" s="506">
        <v>3008</v>
      </c>
      <c r="AN13" s="505" t="s">
        <v>1808</v>
      </c>
      <c r="AO13" s="507">
        <v>3008</v>
      </c>
      <c r="AP13" s="505" t="s">
        <v>1833</v>
      </c>
      <c r="AQ13" s="398">
        <v>3008</v>
      </c>
      <c r="AR13" s="520" t="s">
        <v>1975</v>
      </c>
      <c r="AS13" s="464">
        <v>3008</v>
      </c>
      <c r="AT13" s="520" t="s">
        <v>1977</v>
      </c>
    </row>
    <row r="14" spans="1:46" ht="24.75" x14ac:dyDescent="0.25">
      <c r="A14" s="21">
        <v>10</v>
      </c>
      <c r="B14" s="537" t="s">
        <v>31</v>
      </c>
      <c r="C14" s="15" t="s">
        <v>4</v>
      </c>
      <c r="D14" s="16" t="s">
        <v>32</v>
      </c>
      <c r="E14" s="17" t="s">
        <v>33</v>
      </c>
      <c r="F14" s="36">
        <v>2950</v>
      </c>
      <c r="G14" s="8" t="s">
        <v>103</v>
      </c>
      <c r="H14" s="39">
        <v>3200</v>
      </c>
      <c r="I14" s="12" t="s">
        <v>143</v>
      </c>
      <c r="J14" s="40">
        <v>2816</v>
      </c>
      <c r="K14" s="8" t="s">
        <v>184</v>
      </c>
      <c r="L14" s="43">
        <v>3200</v>
      </c>
      <c r="M14" s="12" t="s">
        <v>1057</v>
      </c>
      <c r="N14" t="s">
        <v>1148</v>
      </c>
      <c r="O14" s="12" t="s">
        <v>1105</v>
      </c>
      <c r="P14" s="296">
        <v>3008</v>
      </c>
      <c r="Q14" t="s">
        <v>1176</v>
      </c>
      <c r="R14" s="304">
        <v>3008</v>
      </c>
      <c r="S14" s="12" t="s">
        <v>1201</v>
      </c>
      <c r="U14" s="322">
        <v>3008</v>
      </c>
      <c r="V14" s="12" t="s">
        <v>1295</v>
      </c>
      <c r="W14" s="12"/>
      <c r="X14" s="37">
        <v>3008</v>
      </c>
      <c r="Y14" s="12" t="s">
        <v>1401</v>
      </c>
      <c r="Z14" s="40">
        <v>3008</v>
      </c>
      <c r="AA14" s="12" t="s">
        <v>1482</v>
      </c>
      <c r="AB14" s="398">
        <v>3008</v>
      </c>
      <c r="AC14" s="12" t="s">
        <v>1521</v>
      </c>
      <c r="AD14" s="409">
        <v>3008</v>
      </c>
      <c r="AE14" t="s">
        <v>1560</v>
      </c>
      <c r="AF14" s="460">
        <v>3008</v>
      </c>
      <c r="AG14" s="12" t="s">
        <v>1626</v>
      </c>
      <c r="AI14" s="494">
        <v>3008</v>
      </c>
      <c r="AJ14" t="s">
        <v>1752</v>
      </c>
      <c r="AK14" s="497">
        <v>3008</v>
      </c>
      <c r="AL14" t="s">
        <v>1839</v>
      </c>
      <c r="AM14" s="506">
        <v>3008</v>
      </c>
      <c r="AN14" s="505" t="s">
        <v>1847</v>
      </c>
      <c r="AO14" s="507">
        <v>3008</v>
      </c>
      <c r="AP14" s="505" t="s">
        <v>1848</v>
      </c>
      <c r="AQ14" s="398">
        <v>3008</v>
      </c>
      <c r="AR14" s="520" t="s">
        <v>1960</v>
      </c>
      <c r="AS14" s="464">
        <v>3008</v>
      </c>
      <c r="AT14" s="520" t="s">
        <v>149</v>
      </c>
    </row>
    <row r="15" spans="1:46" ht="36.75" x14ac:dyDescent="0.25">
      <c r="A15" s="21">
        <v>11</v>
      </c>
      <c r="B15" s="535" t="s">
        <v>34</v>
      </c>
      <c r="C15" s="15" t="s">
        <v>4</v>
      </c>
      <c r="D15" s="16" t="s">
        <v>35</v>
      </c>
      <c r="E15" s="17" t="s">
        <v>36</v>
      </c>
      <c r="F15" s="36">
        <v>2350</v>
      </c>
      <c r="G15" s="8" t="s">
        <v>98</v>
      </c>
      <c r="H15" s="39">
        <v>3008</v>
      </c>
      <c r="I15" s="8" t="s">
        <v>113</v>
      </c>
      <c r="J15" s="40">
        <v>3008</v>
      </c>
      <c r="K15" s="8" t="s">
        <v>153</v>
      </c>
      <c r="L15" s="43">
        <v>3008</v>
      </c>
      <c r="M15" s="12" t="s">
        <v>204</v>
      </c>
      <c r="N15" t="s">
        <v>1292</v>
      </c>
      <c r="O15" s="12" t="s">
        <v>1055</v>
      </c>
      <c r="P15" s="296">
        <v>3008</v>
      </c>
      <c r="Q15" t="s">
        <v>1178</v>
      </c>
      <c r="R15" s="304">
        <v>3200</v>
      </c>
      <c r="S15" s="12" t="s">
        <v>1200</v>
      </c>
      <c r="U15" s="304">
        <v>3008</v>
      </c>
      <c r="V15" s="12" t="s">
        <v>1226</v>
      </c>
      <c r="W15" s="12"/>
      <c r="X15" s="37">
        <v>3008</v>
      </c>
      <c r="Y15" s="12" t="s">
        <v>1386</v>
      </c>
      <c r="Z15" s="40">
        <v>3008</v>
      </c>
      <c r="AA15" s="12" t="s">
        <v>1413</v>
      </c>
      <c r="AB15" s="398">
        <v>3008</v>
      </c>
      <c r="AC15" s="12" t="s">
        <v>1465</v>
      </c>
      <c r="AD15" s="409">
        <v>3008</v>
      </c>
      <c r="AE15" t="s">
        <v>1544</v>
      </c>
      <c r="AF15" s="460">
        <v>3008</v>
      </c>
      <c r="AG15" s="12" t="s">
        <v>1711</v>
      </c>
      <c r="AI15" s="494">
        <v>3008</v>
      </c>
      <c r="AJ15" t="s">
        <v>1692</v>
      </c>
      <c r="AK15" s="497">
        <v>3008</v>
      </c>
      <c r="AL15" t="s">
        <v>1762</v>
      </c>
      <c r="AM15" s="506">
        <v>3008</v>
      </c>
      <c r="AN15" t="s">
        <v>1816</v>
      </c>
      <c r="AO15" s="507">
        <v>3008</v>
      </c>
      <c r="AP15" t="s">
        <v>1835</v>
      </c>
      <c r="AQ15" s="507">
        <v>3008</v>
      </c>
      <c r="AR15" s="520" t="s">
        <v>1925</v>
      </c>
      <c r="AS15" s="464">
        <v>3008</v>
      </c>
      <c r="AT15" s="520" t="s">
        <v>1980</v>
      </c>
    </row>
    <row r="16" spans="1:46" ht="24.75" x14ac:dyDescent="0.25">
      <c r="A16" s="21">
        <v>12</v>
      </c>
      <c r="B16" s="535" t="s">
        <v>37</v>
      </c>
      <c r="C16" s="15" t="s">
        <v>4</v>
      </c>
      <c r="D16" s="16" t="s">
        <v>38</v>
      </c>
      <c r="E16" s="17" t="s">
        <v>39</v>
      </c>
      <c r="F16" s="36">
        <v>2950</v>
      </c>
      <c r="G16" s="8" t="s">
        <v>99</v>
      </c>
      <c r="H16" s="39">
        <v>3008</v>
      </c>
      <c r="I16" s="8" t="s">
        <v>134</v>
      </c>
      <c r="J16" s="40">
        <v>3008</v>
      </c>
      <c r="K16" s="8" t="s">
        <v>194</v>
      </c>
      <c r="L16" s="43">
        <v>3008</v>
      </c>
      <c r="M16" s="12" t="s">
        <v>206</v>
      </c>
      <c r="N16" s="334"/>
      <c r="O16" s="12" t="s">
        <v>1083</v>
      </c>
      <c r="P16" s="296">
        <v>3008</v>
      </c>
      <c r="Q16" t="s">
        <v>1344</v>
      </c>
      <c r="R16" s="304">
        <v>3200</v>
      </c>
      <c r="S16" s="12" t="s">
        <v>1373</v>
      </c>
      <c r="U16" s="322">
        <v>3392</v>
      </c>
      <c r="V16" s="12" t="s">
        <v>1343</v>
      </c>
      <c r="W16" s="12"/>
      <c r="X16" s="37">
        <v>3008</v>
      </c>
      <c r="Y16" s="12" t="s">
        <v>1364</v>
      </c>
      <c r="Z16" s="40">
        <v>3200</v>
      </c>
      <c r="AA16" s="12" t="s">
        <v>1485</v>
      </c>
      <c r="AB16" s="398">
        <v>3158</v>
      </c>
      <c r="AC16" s="12" t="s">
        <v>1506</v>
      </c>
      <c r="AD16" s="409">
        <v>3008</v>
      </c>
      <c r="AE16" t="s">
        <v>1539</v>
      </c>
      <c r="AF16" s="460">
        <v>3008</v>
      </c>
      <c r="AG16" s="12" t="s">
        <v>1608</v>
      </c>
      <c r="AI16" s="494">
        <v>3008</v>
      </c>
      <c r="AJ16" t="s">
        <v>149</v>
      </c>
      <c r="AK16" s="497">
        <v>3200</v>
      </c>
      <c r="AL16" t="s">
        <v>1805</v>
      </c>
      <c r="AM16" s="506">
        <v>3008</v>
      </c>
      <c r="AN16" s="505" t="s">
        <v>1806</v>
      </c>
      <c r="AO16" s="507">
        <v>3008</v>
      </c>
      <c r="AP16" s="520" t="s">
        <v>149</v>
      </c>
      <c r="AQ16" s="398">
        <v>3200</v>
      </c>
      <c r="AR16" s="520" t="s">
        <v>1976</v>
      </c>
      <c r="AS16" s="464">
        <v>3200</v>
      </c>
      <c r="AT16" s="520" t="s">
        <v>149</v>
      </c>
    </row>
    <row r="17" spans="1:258" x14ac:dyDescent="0.25">
      <c r="A17" s="21">
        <v>13</v>
      </c>
      <c r="B17" s="537" t="s">
        <v>40</v>
      </c>
      <c r="C17" s="15" t="s">
        <v>4</v>
      </c>
      <c r="D17" s="24"/>
      <c r="E17" s="17" t="s">
        <v>41</v>
      </c>
      <c r="F17" s="36">
        <v>2950</v>
      </c>
      <c r="G17" s="8" t="s">
        <v>164</v>
      </c>
      <c r="H17" s="39">
        <v>3350</v>
      </c>
      <c r="I17" s="8" t="s">
        <v>148</v>
      </c>
      <c r="J17" s="40">
        <v>3200</v>
      </c>
      <c r="K17" s="8" t="s">
        <v>190</v>
      </c>
      <c r="L17" s="43">
        <v>3350</v>
      </c>
      <c r="M17" s="12" t="s">
        <v>1115</v>
      </c>
      <c r="N17" t="s">
        <v>1293</v>
      </c>
      <c r="O17" s="12" t="s">
        <v>1137</v>
      </c>
      <c r="P17" s="296">
        <v>3350</v>
      </c>
      <c r="Q17" t="s">
        <v>1150</v>
      </c>
      <c r="R17" s="304">
        <v>3008</v>
      </c>
      <c r="S17" s="12" t="s">
        <v>1199</v>
      </c>
      <c r="U17" s="322">
        <v>3350</v>
      </c>
      <c r="V17" s="12" t="s">
        <v>1341</v>
      </c>
      <c r="W17" s="12"/>
      <c r="X17" s="37">
        <v>3350</v>
      </c>
      <c r="Y17" s="12" t="s">
        <v>1421</v>
      </c>
      <c r="Z17" s="40">
        <v>3200</v>
      </c>
      <c r="AA17" s="12" t="s">
        <v>1458</v>
      </c>
      <c r="AB17" s="398">
        <v>3350</v>
      </c>
      <c r="AC17" s="12" t="s">
        <v>1529</v>
      </c>
      <c r="AD17" s="409">
        <v>3008</v>
      </c>
      <c r="AE17" t="s">
        <v>1604</v>
      </c>
      <c r="AF17" s="460">
        <v>3200</v>
      </c>
      <c r="AG17" s="12" t="s">
        <v>1709</v>
      </c>
      <c r="AI17" s="494">
        <v>3200</v>
      </c>
      <c r="AJ17" t="s">
        <v>1793</v>
      </c>
      <c r="AK17" s="497">
        <v>3350</v>
      </c>
      <c r="AL17" t="s">
        <v>1794</v>
      </c>
      <c r="AM17" s="506">
        <v>3200</v>
      </c>
      <c r="AN17" s="505" t="s">
        <v>149</v>
      </c>
      <c r="AO17" s="507">
        <v>3200</v>
      </c>
      <c r="AP17" s="520" t="s">
        <v>1959</v>
      </c>
      <c r="AQ17" s="398">
        <v>3350</v>
      </c>
      <c r="AR17" s="520" t="s">
        <v>1981</v>
      </c>
      <c r="AS17" s="464">
        <v>3350</v>
      </c>
      <c r="AT17" s="520" t="s">
        <v>1978</v>
      </c>
    </row>
    <row r="18" spans="1:258" ht="24.75" x14ac:dyDescent="0.25">
      <c r="A18" s="21">
        <v>14</v>
      </c>
      <c r="B18" s="537" t="s">
        <v>42</v>
      </c>
      <c r="C18" s="15" t="s">
        <v>4</v>
      </c>
      <c r="D18" s="16" t="s">
        <v>43</v>
      </c>
      <c r="E18" s="17" t="s">
        <v>44</v>
      </c>
      <c r="F18" s="36">
        <v>2950</v>
      </c>
      <c r="G18" s="8" t="s">
        <v>106</v>
      </c>
      <c r="H18" s="39">
        <v>3008</v>
      </c>
      <c r="I18" s="8" t="s">
        <v>135</v>
      </c>
      <c r="J18" s="40">
        <v>3008</v>
      </c>
      <c r="K18" s="8" t="s">
        <v>185</v>
      </c>
      <c r="L18" s="43">
        <v>3200</v>
      </c>
      <c r="M18" s="12" t="s">
        <v>209</v>
      </c>
      <c r="N18" s="50">
        <v>3008</v>
      </c>
      <c r="O18" s="12" t="s">
        <v>1100</v>
      </c>
      <c r="P18" s="296">
        <v>3200</v>
      </c>
      <c r="Q18" t="s">
        <v>1146</v>
      </c>
      <c r="R18" s="345">
        <v>3200</v>
      </c>
      <c r="S18" s="12" t="s">
        <v>1372</v>
      </c>
      <c r="U18" s="345">
        <v>3200</v>
      </c>
      <c r="V18" s="12"/>
      <c r="W18" s="12"/>
      <c r="X18" s="37">
        <v>3200</v>
      </c>
      <c r="Y18" s="12" t="s">
        <v>1517</v>
      </c>
      <c r="Z18" s="40">
        <v>3200</v>
      </c>
      <c r="AA18" s="12" t="s">
        <v>1518</v>
      </c>
      <c r="AB18" s="398">
        <v>3200</v>
      </c>
      <c r="AC18" s="12" t="s">
        <v>1841</v>
      </c>
      <c r="AD18" s="494">
        <v>4500</v>
      </c>
      <c r="AE18" s="12" t="s">
        <v>1723</v>
      </c>
      <c r="AF18" s="494">
        <v>2000</v>
      </c>
      <c r="AG18" t="s">
        <v>1751</v>
      </c>
      <c r="AI18" s="398">
        <v>3200</v>
      </c>
      <c r="AJ18" s="520" t="s">
        <v>1931</v>
      </c>
      <c r="AK18" s="398">
        <v>3200</v>
      </c>
      <c r="AL18" s="520" t="s">
        <v>1931</v>
      </c>
      <c r="AM18" s="399"/>
      <c r="AO18" s="399"/>
      <c r="AQ18" s="399"/>
      <c r="AS18" s="399"/>
      <c r="BA18">
        <v>3500</v>
      </c>
    </row>
    <row r="19" spans="1:258" s="368" customFormat="1" x14ac:dyDescent="0.25">
      <c r="A19" s="362">
        <v>15</v>
      </c>
      <c r="B19" s="363" t="s">
        <v>45</v>
      </c>
      <c r="C19" s="364" t="s">
        <v>46</v>
      </c>
      <c r="D19" s="365"/>
      <c r="E19" s="364"/>
      <c r="F19" s="366"/>
      <c r="G19" s="367"/>
      <c r="H19" s="43"/>
      <c r="I19" s="367"/>
      <c r="J19" s="43"/>
      <c r="K19" s="367"/>
      <c r="L19" s="43"/>
      <c r="N19" s="43"/>
      <c r="P19" s="43"/>
      <c r="R19" s="43"/>
      <c r="S19" s="12"/>
      <c r="U19" s="43"/>
      <c r="V19" s="12"/>
      <c r="W19" s="12"/>
      <c r="X19" s="43"/>
      <c r="Y19" s="12"/>
      <c r="Z19" s="43"/>
      <c r="AA19" s="12"/>
      <c r="AB19" s="43"/>
      <c r="AC19" s="12"/>
      <c r="AD19" s="43"/>
      <c r="AF19" s="43"/>
      <c r="AH19" s="484"/>
      <c r="AI19" s="43"/>
      <c r="AK19" s="43"/>
      <c r="AM19" s="43"/>
      <c r="AO19" s="43"/>
    </row>
    <row r="20" spans="1:258" s="368" customFormat="1" ht="20.25" customHeight="1" x14ac:dyDescent="0.25">
      <c r="A20" s="362">
        <v>16</v>
      </c>
      <c r="B20" s="363" t="s">
        <v>47</v>
      </c>
      <c r="C20" s="364" t="s">
        <v>46</v>
      </c>
      <c r="D20" s="364"/>
      <c r="E20" s="369" t="s">
        <v>48</v>
      </c>
      <c r="F20" s="366"/>
      <c r="G20" s="367"/>
      <c r="H20" s="43"/>
      <c r="I20" s="367"/>
      <c r="J20" s="43"/>
      <c r="K20" s="367"/>
      <c r="L20" s="43"/>
      <c r="N20" s="43"/>
      <c r="P20" s="43"/>
      <c r="R20" s="43"/>
      <c r="S20" s="12"/>
      <c r="U20" s="43"/>
      <c r="V20" s="12"/>
      <c r="W20" s="12"/>
      <c r="X20" s="43"/>
      <c r="Y20" s="12"/>
      <c r="Z20" s="43"/>
      <c r="AA20" s="12"/>
      <c r="AB20" s="43"/>
      <c r="AC20" s="12"/>
      <c r="AD20" s="43"/>
      <c r="AF20" s="43"/>
      <c r="AH20" s="484"/>
      <c r="AI20" s="43"/>
      <c r="AK20" s="43"/>
      <c r="AM20" s="43"/>
      <c r="AO20" s="43"/>
    </row>
    <row r="21" spans="1:258" ht="24.75" x14ac:dyDescent="0.25">
      <c r="A21" s="21">
        <v>17</v>
      </c>
      <c r="B21" s="539" t="s">
        <v>49</v>
      </c>
      <c r="C21" s="15" t="s">
        <v>4</v>
      </c>
      <c r="D21" s="16" t="s">
        <v>50</v>
      </c>
      <c r="E21" s="17" t="s">
        <v>51</v>
      </c>
      <c r="F21" s="36">
        <v>2950</v>
      </c>
      <c r="G21" s="8" t="s">
        <v>96</v>
      </c>
      <c r="H21" s="39">
        <v>3200</v>
      </c>
      <c r="I21" s="8" t="s">
        <v>147</v>
      </c>
      <c r="J21" s="40">
        <v>3200</v>
      </c>
      <c r="K21" s="8" t="s">
        <v>188</v>
      </c>
      <c r="L21" s="43">
        <v>3350</v>
      </c>
      <c r="M21" s="12" t="s">
        <v>1109</v>
      </c>
      <c r="N21" s="296">
        <v>3350</v>
      </c>
      <c r="O21" s="12" t="s">
        <v>1173</v>
      </c>
      <c r="P21" s="304">
        <v>3350</v>
      </c>
      <c r="Q21" t="s">
        <v>1188</v>
      </c>
      <c r="R21" s="304">
        <v>3008</v>
      </c>
      <c r="S21" s="12" t="s">
        <v>1188</v>
      </c>
      <c r="U21" s="322">
        <v>3360</v>
      </c>
      <c r="V21" s="12" t="s">
        <v>1342</v>
      </c>
      <c r="W21" s="12"/>
      <c r="X21" s="37">
        <v>3200</v>
      </c>
      <c r="Y21" s="12" t="s">
        <v>1391</v>
      </c>
      <c r="Z21" s="40">
        <v>3200</v>
      </c>
      <c r="AA21" s="12" t="s">
        <v>1444</v>
      </c>
      <c r="AB21" s="409">
        <v>3510</v>
      </c>
      <c r="AC21" s="12" t="s">
        <v>1538</v>
      </c>
      <c r="AD21" s="409">
        <v>3008</v>
      </c>
      <c r="AE21" t="s">
        <v>1538</v>
      </c>
      <c r="AF21" s="494">
        <v>3510</v>
      </c>
      <c r="AG21" t="s">
        <v>1831</v>
      </c>
      <c r="AI21" s="494">
        <v>3008</v>
      </c>
      <c r="AJ21" t="s">
        <v>1831</v>
      </c>
      <c r="AK21" s="506">
        <v>3510</v>
      </c>
      <c r="AM21" s="506">
        <v>3200</v>
      </c>
      <c r="AO21" s="398">
        <v>3660</v>
      </c>
      <c r="AP21" s="520" t="s">
        <v>1968</v>
      </c>
      <c r="AQ21" s="398">
        <v>3200</v>
      </c>
      <c r="AR21" s="520" t="s">
        <v>1968</v>
      </c>
      <c r="AS21" s="464">
        <v>3200</v>
      </c>
      <c r="AT21" s="520" t="s">
        <v>1982</v>
      </c>
    </row>
    <row r="22" spans="1:258" s="12" customFormat="1" ht="24.75" x14ac:dyDescent="0.25">
      <c r="A22" s="25">
        <v>18</v>
      </c>
      <c r="B22" s="22" t="s">
        <v>52</v>
      </c>
      <c r="C22" s="15" t="s">
        <v>4</v>
      </c>
      <c r="D22" s="16" t="s">
        <v>53</v>
      </c>
      <c r="E22" s="17" t="s">
        <v>54</v>
      </c>
      <c r="F22" s="36">
        <v>2350</v>
      </c>
      <c r="G22" s="8" t="s">
        <v>105</v>
      </c>
      <c r="H22" s="39">
        <v>3008</v>
      </c>
      <c r="I22" s="8" t="s">
        <v>133</v>
      </c>
      <c r="J22" s="40">
        <v>3200</v>
      </c>
      <c r="K22" s="8" t="s">
        <v>180</v>
      </c>
      <c r="L22" s="43">
        <v>3200</v>
      </c>
      <c r="M22" s="12" t="s">
        <v>1108</v>
      </c>
      <c r="N22" s="9">
        <v>0</v>
      </c>
      <c r="P22" s="9"/>
      <c r="R22" s="9"/>
      <c r="T22" s="11"/>
      <c r="U22" s="9"/>
      <c r="X22" s="9"/>
      <c r="Z22" s="9"/>
      <c r="AB22" s="9"/>
      <c r="AD22" s="9"/>
      <c r="AF22" s="9"/>
      <c r="AH22" s="484"/>
      <c r="AI22" s="9"/>
      <c r="AK22" s="9"/>
      <c r="AM22" s="9"/>
      <c r="AO22" s="9"/>
    </row>
    <row r="23" spans="1:258" s="378" customFormat="1" x14ac:dyDescent="0.25">
      <c r="A23" s="370"/>
      <c r="B23" s="371" t="s">
        <v>1370</v>
      </c>
      <c r="C23" s="372" t="s">
        <v>4</v>
      </c>
      <c r="D23" s="373"/>
      <c r="E23" s="374"/>
      <c r="F23" s="375"/>
      <c r="G23" s="376"/>
      <c r="H23" s="377"/>
      <c r="I23" s="376"/>
      <c r="J23" s="377"/>
      <c r="K23" s="376"/>
      <c r="L23" s="377"/>
      <c r="N23" s="377"/>
      <c r="P23" s="377"/>
      <c r="R23" s="377"/>
      <c r="S23" s="383"/>
      <c r="U23" s="377"/>
      <c r="V23" s="383"/>
      <c r="W23" s="383"/>
      <c r="X23" s="377"/>
      <c r="Y23" s="383"/>
      <c r="Z23" s="377"/>
      <c r="AA23" s="383"/>
      <c r="AB23" s="377"/>
      <c r="AC23" s="383"/>
      <c r="AD23" s="377"/>
      <c r="AF23" s="377"/>
      <c r="AH23" s="486"/>
      <c r="AI23" s="377"/>
      <c r="AK23" s="377"/>
      <c r="AM23" s="377"/>
      <c r="AO23" s="377"/>
    </row>
    <row r="24" spans="1:258" s="12" customFormat="1" ht="24.75" x14ac:dyDescent="0.25">
      <c r="A24" s="25">
        <v>19</v>
      </c>
      <c r="B24" s="535" t="s">
        <v>55</v>
      </c>
      <c r="C24" s="15" t="s">
        <v>4</v>
      </c>
      <c r="D24" s="16" t="s">
        <v>56</v>
      </c>
      <c r="E24" s="17" t="s">
        <v>57</v>
      </c>
      <c r="F24" s="36">
        <v>2950</v>
      </c>
      <c r="G24" s="8" t="s">
        <v>165</v>
      </c>
      <c r="H24" s="39">
        <v>3008</v>
      </c>
      <c r="I24" s="8" t="s">
        <v>112</v>
      </c>
      <c r="J24" s="40">
        <v>3008</v>
      </c>
      <c r="K24" s="8" t="s">
        <v>174</v>
      </c>
      <c r="L24" s="43">
        <v>3008</v>
      </c>
      <c r="M24" s="12" t="s">
        <v>205</v>
      </c>
      <c r="N24" s="50">
        <v>3008</v>
      </c>
      <c r="O24" s="12" t="s">
        <v>1056</v>
      </c>
      <c r="P24" s="296">
        <v>3008</v>
      </c>
      <c r="Q24" s="12" t="s">
        <v>1177</v>
      </c>
      <c r="R24" s="304">
        <v>3008</v>
      </c>
      <c r="S24" s="12" t="s">
        <v>1190</v>
      </c>
      <c r="T24" s="11"/>
      <c r="U24" s="322">
        <v>3008</v>
      </c>
      <c r="V24" s="12" t="s">
        <v>1257</v>
      </c>
      <c r="X24" s="37">
        <v>3008</v>
      </c>
      <c r="Y24" s="12" t="s">
        <v>1366</v>
      </c>
      <c r="Z24" s="40">
        <v>3008</v>
      </c>
      <c r="AA24" s="12" t="s">
        <v>1420</v>
      </c>
      <c r="AB24" s="398">
        <v>3008</v>
      </c>
      <c r="AC24" s="12" t="s">
        <v>1504</v>
      </c>
      <c r="AD24" s="409">
        <v>3008</v>
      </c>
      <c r="AE24" s="12" t="s">
        <v>1533</v>
      </c>
      <c r="AF24" s="460">
        <v>3008</v>
      </c>
      <c r="AG24" s="12" t="s">
        <v>1607</v>
      </c>
      <c r="AH24" s="484"/>
      <c r="AI24" s="494">
        <v>3008</v>
      </c>
      <c r="AJ24" s="12" t="s">
        <v>1830</v>
      </c>
      <c r="AK24" s="497">
        <v>3008</v>
      </c>
      <c r="AL24" s="12" t="s">
        <v>1829</v>
      </c>
      <c r="AM24" s="506">
        <v>3008</v>
      </c>
      <c r="AN24" s="12" t="s">
        <v>1819</v>
      </c>
      <c r="AO24" s="507">
        <v>3008</v>
      </c>
      <c r="AP24" s="12" t="s">
        <v>1834</v>
      </c>
      <c r="AQ24" s="398">
        <v>3008</v>
      </c>
      <c r="AR24" s="12" t="s">
        <v>1932</v>
      </c>
      <c r="AS24" s="464">
        <v>3008</v>
      </c>
      <c r="AT24" s="12" t="s">
        <v>1983</v>
      </c>
    </row>
    <row r="25" spans="1:258" ht="24.75" x14ac:dyDescent="0.25">
      <c r="A25" s="26">
        <v>20</v>
      </c>
      <c r="B25" s="539" t="s">
        <v>58</v>
      </c>
      <c r="C25" s="15" t="s">
        <v>4</v>
      </c>
      <c r="D25" s="16" t="s">
        <v>59</v>
      </c>
      <c r="E25" s="17" t="s">
        <v>60</v>
      </c>
      <c r="F25" s="36">
        <v>2950</v>
      </c>
      <c r="G25" s="8" t="s">
        <v>107</v>
      </c>
      <c r="H25" s="39">
        <v>3008</v>
      </c>
      <c r="I25" s="8" t="s">
        <v>142</v>
      </c>
      <c r="J25" s="40">
        <v>3008</v>
      </c>
      <c r="K25" s="8" t="s">
        <v>176</v>
      </c>
      <c r="L25" s="43">
        <v>3008</v>
      </c>
      <c r="M25" s="12" t="s">
        <v>203</v>
      </c>
      <c r="N25" s="50">
        <v>3008</v>
      </c>
      <c r="O25" s="12" t="s">
        <v>1086</v>
      </c>
      <c r="P25" s="296">
        <v>3008</v>
      </c>
      <c r="Q25" t="s">
        <v>1142</v>
      </c>
      <c r="R25" s="304">
        <v>3008</v>
      </c>
      <c r="S25" s="12" t="s">
        <v>1196</v>
      </c>
      <c r="U25" s="322">
        <v>3008</v>
      </c>
      <c r="V25" s="12" t="s">
        <v>1256</v>
      </c>
      <c r="W25" s="12"/>
      <c r="X25" s="37">
        <v>3008</v>
      </c>
      <c r="Y25" s="12" t="s">
        <v>1424</v>
      </c>
      <c r="Z25" s="40">
        <v>3008</v>
      </c>
      <c r="AA25" s="12" t="s">
        <v>1428</v>
      </c>
      <c r="AB25" s="398">
        <v>3008</v>
      </c>
      <c r="AC25" s="12" t="s">
        <v>1495</v>
      </c>
      <c r="AD25" s="409">
        <v>3008</v>
      </c>
      <c r="AE25" t="s">
        <v>1587</v>
      </c>
      <c r="AF25" s="460">
        <v>3008</v>
      </c>
      <c r="AG25" t="s">
        <v>149</v>
      </c>
      <c r="AI25" s="494">
        <v>3008</v>
      </c>
      <c r="AJ25" t="s">
        <v>149</v>
      </c>
      <c r="AK25" s="497"/>
      <c r="AM25" s="506">
        <v>3200</v>
      </c>
      <c r="AN25" t="s">
        <v>1837</v>
      </c>
      <c r="AO25" s="507">
        <v>3350</v>
      </c>
      <c r="AP25" t="s">
        <v>1846</v>
      </c>
      <c r="AQ25" s="398">
        <v>3200</v>
      </c>
      <c r="AR25" s="520" t="s">
        <v>1962</v>
      </c>
      <c r="AS25" s="464">
        <v>3200</v>
      </c>
      <c r="AT25" s="520" t="s">
        <v>1984</v>
      </c>
    </row>
    <row r="26" spans="1:258" s="12" customFormat="1" x14ac:dyDescent="0.25">
      <c r="A26" s="13"/>
      <c r="B26" s="22" t="s">
        <v>177</v>
      </c>
      <c r="C26" s="15" t="s">
        <v>4</v>
      </c>
      <c r="D26" s="16"/>
      <c r="E26" s="17"/>
      <c r="F26" s="9"/>
      <c r="G26" s="8"/>
      <c r="H26" s="9"/>
      <c r="I26" s="8"/>
      <c r="J26" s="40">
        <v>3200</v>
      </c>
      <c r="K26" s="8" t="s">
        <v>178</v>
      </c>
      <c r="L26" s="9"/>
      <c r="N26" s="50">
        <v>3200</v>
      </c>
      <c r="O26" s="12" t="s">
        <v>1096</v>
      </c>
      <c r="P26" s="296">
        <v>3200</v>
      </c>
      <c r="Q26" s="12" t="s">
        <v>1168</v>
      </c>
      <c r="T26" s="11"/>
      <c r="X26" s="9"/>
      <c r="Z26" s="9"/>
      <c r="AB26" s="9"/>
      <c r="AD26" s="9"/>
      <c r="AH26" s="484"/>
      <c r="AK26" s="9"/>
    </row>
    <row r="27" spans="1:258" s="12" customFormat="1" ht="18.75" x14ac:dyDescent="0.25">
      <c r="A27" s="68" t="s">
        <v>251</v>
      </c>
      <c r="B27" s="22" t="s">
        <v>251</v>
      </c>
      <c r="C27" s="68" t="s">
        <v>4</v>
      </c>
      <c r="D27" s="68"/>
      <c r="E27" s="68"/>
      <c r="F27" s="68"/>
      <c r="G27" s="68"/>
      <c r="H27" s="68"/>
      <c r="I27" s="68"/>
      <c r="J27" s="68"/>
      <c r="K27" s="68"/>
      <c r="L27" s="68"/>
      <c r="M27" s="68"/>
      <c r="N27" s="68"/>
      <c r="O27" s="68"/>
      <c r="P27" s="68"/>
      <c r="Q27" s="68"/>
      <c r="R27" s="304">
        <v>3200</v>
      </c>
      <c r="S27" s="12" t="s">
        <v>1202</v>
      </c>
      <c r="T27" s="321"/>
      <c r="U27" s="68"/>
      <c r="V27" s="68"/>
      <c r="W27" s="68"/>
      <c r="X27" s="115"/>
      <c r="Y27" s="68"/>
      <c r="Z27" s="115"/>
      <c r="AA27" s="68"/>
      <c r="AB27" s="115"/>
      <c r="AC27" s="68"/>
      <c r="AD27" s="115"/>
      <c r="AE27" s="68"/>
      <c r="AF27" s="68"/>
      <c r="AG27" s="68"/>
      <c r="AH27" s="487"/>
      <c r="AI27" s="68"/>
      <c r="AJ27" s="68"/>
      <c r="AK27" s="115"/>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t="s">
        <v>251</v>
      </c>
      <c r="BY27" s="68" t="s">
        <v>251</v>
      </c>
      <c r="BZ27" s="68" t="s">
        <v>251</v>
      </c>
      <c r="CA27" s="68" t="s">
        <v>251</v>
      </c>
      <c r="CB27" s="68" t="s">
        <v>251</v>
      </c>
      <c r="CC27" s="68" t="s">
        <v>251</v>
      </c>
      <c r="CD27" s="68" t="s">
        <v>251</v>
      </c>
      <c r="CE27" s="68" t="s">
        <v>251</v>
      </c>
      <c r="CF27" s="68" t="s">
        <v>251</v>
      </c>
      <c r="CG27" s="68" t="s">
        <v>251</v>
      </c>
      <c r="CH27" s="68" t="s">
        <v>251</v>
      </c>
      <c r="CI27" s="68" t="s">
        <v>251</v>
      </c>
      <c r="CJ27" s="68" t="s">
        <v>251</v>
      </c>
      <c r="CK27" s="68" t="s">
        <v>251</v>
      </c>
      <c r="CL27" s="68" t="s">
        <v>251</v>
      </c>
      <c r="CM27" s="68" t="s">
        <v>251</v>
      </c>
      <c r="CN27" s="68" t="s">
        <v>251</v>
      </c>
      <c r="CO27" s="68" t="s">
        <v>251</v>
      </c>
      <c r="CP27" s="68" t="s">
        <v>251</v>
      </c>
      <c r="CQ27" s="68" t="s">
        <v>251</v>
      </c>
      <c r="CR27" s="68" t="s">
        <v>251</v>
      </c>
      <c r="CS27" s="68" t="s">
        <v>251</v>
      </c>
      <c r="CT27" s="68" t="s">
        <v>251</v>
      </c>
      <c r="CU27" s="68" t="s">
        <v>251</v>
      </c>
      <c r="CV27" s="68" t="s">
        <v>251</v>
      </c>
      <c r="CW27" s="68" t="s">
        <v>251</v>
      </c>
      <c r="CX27" s="68" t="s">
        <v>251</v>
      </c>
      <c r="CY27" s="68" t="s">
        <v>251</v>
      </c>
      <c r="CZ27" s="68" t="s">
        <v>251</v>
      </c>
      <c r="DA27" s="68" t="s">
        <v>251</v>
      </c>
      <c r="DB27" s="68" t="s">
        <v>251</v>
      </c>
      <c r="DC27" s="68" t="s">
        <v>251</v>
      </c>
      <c r="DD27" s="68" t="s">
        <v>251</v>
      </c>
      <c r="DE27" s="68" t="s">
        <v>251</v>
      </c>
      <c r="DF27" s="68" t="s">
        <v>251</v>
      </c>
      <c r="DG27" s="68" t="s">
        <v>251</v>
      </c>
      <c r="DH27" s="68" t="s">
        <v>251</v>
      </c>
      <c r="DI27" s="68" t="s">
        <v>251</v>
      </c>
      <c r="DJ27" s="68" t="s">
        <v>251</v>
      </c>
      <c r="DK27" s="68" t="s">
        <v>251</v>
      </c>
      <c r="DL27" s="68" t="s">
        <v>251</v>
      </c>
      <c r="DM27" s="68" t="s">
        <v>251</v>
      </c>
      <c r="DN27" s="68" t="s">
        <v>251</v>
      </c>
      <c r="DO27" s="68" t="s">
        <v>251</v>
      </c>
      <c r="DP27" s="68" t="s">
        <v>251</v>
      </c>
      <c r="DQ27" s="68" t="s">
        <v>251</v>
      </c>
      <c r="DR27" s="68" t="s">
        <v>251</v>
      </c>
      <c r="DS27" s="68" t="s">
        <v>251</v>
      </c>
      <c r="DT27" s="68" t="s">
        <v>251</v>
      </c>
      <c r="DU27" s="68" t="s">
        <v>251</v>
      </c>
      <c r="DV27" s="68" t="s">
        <v>251</v>
      </c>
      <c r="DW27" s="68" t="s">
        <v>251</v>
      </c>
      <c r="DX27" s="68" t="s">
        <v>251</v>
      </c>
      <c r="DY27" s="68" t="s">
        <v>251</v>
      </c>
      <c r="DZ27" s="68" t="s">
        <v>251</v>
      </c>
      <c r="EA27" s="68" t="s">
        <v>251</v>
      </c>
      <c r="EB27" s="68" t="s">
        <v>251</v>
      </c>
      <c r="EC27" s="68" t="s">
        <v>251</v>
      </c>
      <c r="ED27" s="68" t="s">
        <v>251</v>
      </c>
      <c r="EE27" s="68" t="s">
        <v>251</v>
      </c>
      <c r="EF27" s="68" t="s">
        <v>251</v>
      </c>
      <c r="EG27" s="68" t="s">
        <v>251</v>
      </c>
      <c r="EH27" s="68" t="s">
        <v>251</v>
      </c>
      <c r="EI27" s="68" t="s">
        <v>251</v>
      </c>
      <c r="EJ27" s="68" t="s">
        <v>251</v>
      </c>
      <c r="EK27" s="68" t="s">
        <v>251</v>
      </c>
      <c r="EL27" s="68" t="s">
        <v>251</v>
      </c>
      <c r="EM27" s="68" t="s">
        <v>251</v>
      </c>
      <c r="EN27" s="68" t="s">
        <v>251</v>
      </c>
      <c r="EO27" s="68" t="s">
        <v>251</v>
      </c>
      <c r="EP27" s="68" t="s">
        <v>251</v>
      </c>
      <c r="EQ27" s="68" t="s">
        <v>251</v>
      </c>
      <c r="ER27" s="68" t="s">
        <v>251</v>
      </c>
      <c r="ES27" s="68" t="s">
        <v>251</v>
      </c>
      <c r="ET27" s="68" t="s">
        <v>251</v>
      </c>
      <c r="EU27" s="68" t="s">
        <v>251</v>
      </c>
      <c r="EV27" s="68" t="s">
        <v>251</v>
      </c>
      <c r="EW27" s="68" t="s">
        <v>251</v>
      </c>
      <c r="EX27" s="68" t="s">
        <v>251</v>
      </c>
      <c r="EY27" s="68" t="s">
        <v>251</v>
      </c>
      <c r="EZ27" s="68" t="s">
        <v>251</v>
      </c>
      <c r="FA27" s="68" t="s">
        <v>251</v>
      </c>
      <c r="FB27" s="68" t="s">
        <v>251</v>
      </c>
      <c r="FC27" s="68" t="s">
        <v>251</v>
      </c>
      <c r="FD27" s="68" t="s">
        <v>251</v>
      </c>
      <c r="FE27" s="68" t="s">
        <v>251</v>
      </c>
      <c r="FF27" s="68" t="s">
        <v>251</v>
      </c>
      <c r="FG27" s="68" t="s">
        <v>251</v>
      </c>
      <c r="FH27" s="68" t="s">
        <v>251</v>
      </c>
      <c r="FI27" s="68" t="s">
        <v>251</v>
      </c>
      <c r="FJ27" s="68" t="s">
        <v>251</v>
      </c>
      <c r="FK27" s="68" t="s">
        <v>251</v>
      </c>
      <c r="FL27" s="68" t="s">
        <v>251</v>
      </c>
      <c r="FM27" s="68" t="s">
        <v>251</v>
      </c>
      <c r="FN27" s="68" t="s">
        <v>251</v>
      </c>
      <c r="FO27" s="68" t="s">
        <v>251</v>
      </c>
      <c r="FP27" s="68" t="s">
        <v>251</v>
      </c>
      <c r="FQ27" s="68" t="s">
        <v>251</v>
      </c>
      <c r="FR27" s="68" t="s">
        <v>251</v>
      </c>
      <c r="FS27" s="68" t="s">
        <v>251</v>
      </c>
      <c r="FT27" s="68" t="s">
        <v>251</v>
      </c>
      <c r="FU27" s="68" t="s">
        <v>251</v>
      </c>
      <c r="FV27" s="68" t="s">
        <v>251</v>
      </c>
      <c r="FW27" s="68" t="s">
        <v>251</v>
      </c>
      <c r="FX27" s="68" t="s">
        <v>251</v>
      </c>
      <c r="FY27" s="68" t="s">
        <v>251</v>
      </c>
      <c r="FZ27" s="68" t="s">
        <v>251</v>
      </c>
      <c r="GA27" s="68" t="s">
        <v>251</v>
      </c>
      <c r="GB27" s="68" t="s">
        <v>251</v>
      </c>
      <c r="GC27" s="68" t="s">
        <v>251</v>
      </c>
      <c r="GD27" s="68" t="s">
        <v>251</v>
      </c>
      <c r="GE27" s="68" t="s">
        <v>251</v>
      </c>
      <c r="GF27" s="68" t="s">
        <v>251</v>
      </c>
      <c r="GG27" s="68" t="s">
        <v>251</v>
      </c>
      <c r="GH27" s="68" t="s">
        <v>251</v>
      </c>
      <c r="GI27" s="68" t="s">
        <v>251</v>
      </c>
      <c r="GJ27" s="68" t="s">
        <v>251</v>
      </c>
      <c r="GK27" s="68" t="s">
        <v>251</v>
      </c>
      <c r="GL27" s="68" t="s">
        <v>251</v>
      </c>
      <c r="GM27" s="68" t="s">
        <v>251</v>
      </c>
      <c r="GN27" s="68" t="s">
        <v>251</v>
      </c>
      <c r="GO27" s="68" t="s">
        <v>251</v>
      </c>
      <c r="GP27" s="68" t="s">
        <v>251</v>
      </c>
      <c r="GQ27" s="68" t="s">
        <v>251</v>
      </c>
      <c r="GR27" s="68" t="s">
        <v>251</v>
      </c>
      <c r="GS27" s="68" t="s">
        <v>251</v>
      </c>
      <c r="GT27" s="68" t="s">
        <v>251</v>
      </c>
      <c r="GU27" s="68" t="s">
        <v>251</v>
      </c>
      <c r="GV27" s="68" t="s">
        <v>251</v>
      </c>
      <c r="GW27" s="68" t="s">
        <v>251</v>
      </c>
      <c r="GX27" s="68" t="s">
        <v>251</v>
      </c>
      <c r="GY27" s="68" t="s">
        <v>251</v>
      </c>
      <c r="GZ27" s="68" t="s">
        <v>251</v>
      </c>
      <c r="HA27" s="68" t="s">
        <v>251</v>
      </c>
      <c r="HB27" s="68" t="s">
        <v>251</v>
      </c>
      <c r="HC27" s="68" t="s">
        <v>251</v>
      </c>
      <c r="HD27" s="68" t="s">
        <v>251</v>
      </c>
      <c r="HE27" s="68" t="s">
        <v>251</v>
      </c>
      <c r="HF27" s="68" t="s">
        <v>251</v>
      </c>
      <c r="HG27" s="68" t="s">
        <v>251</v>
      </c>
      <c r="HH27" s="68" t="s">
        <v>251</v>
      </c>
      <c r="HI27" s="68" t="s">
        <v>251</v>
      </c>
      <c r="HJ27" s="68" t="s">
        <v>251</v>
      </c>
      <c r="HK27" s="68" t="s">
        <v>251</v>
      </c>
      <c r="HL27" s="68" t="s">
        <v>251</v>
      </c>
      <c r="HM27" s="68" t="s">
        <v>251</v>
      </c>
      <c r="HN27" s="68" t="s">
        <v>251</v>
      </c>
      <c r="HO27" s="68" t="s">
        <v>251</v>
      </c>
      <c r="HP27" s="68" t="s">
        <v>251</v>
      </c>
      <c r="HQ27" s="68" t="s">
        <v>251</v>
      </c>
      <c r="HR27" s="68" t="s">
        <v>251</v>
      </c>
      <c r="HS27" s="68" t="s">
        <v>251</v>
      </c>
      <c r="HT27" s="68" t="s">
        <v>251</v>
      </c>
      <c r="HU27" s="68" t="s">
        <v>251</v>
      </c>
      <c r="HV27" s="68" t="s">
        <v>251</v>
      </c>
      <c r="HW27" s="68" t="s">
        <v>251</v>
      </c>
      <c r="HX27" s="68" t="s">
        <v>251</v>
      </c>
      <c r="HY27" s="68" t="s">
        <v>251</v>
      </c>
      <c r="HZ27" s="68" t="s">
        <v>251</v>
      </c>
      <c r="IA27" s="68" t="s">
        <v>251</v>
      </c>
      <c r="IB27" s="68" t="s">
        <v>251</v>
      </c>
      <c r="IC27" s="68" t="s">
        <v>251</v>
      </c>
      <c r="ID27" s="68" t="s">
        <v>251</v>
      </c>
      <c r="IE27" s="68" t="s">
        <v>251</v>
      </c>
      <c r="IF27" s="68" t="s">
        <v>251</v>
      </c>
      <c r="IG27" s="68" t="s">
        <v>251</v>
      </c>
      <c r="IH27" s="68" t="s">
        <v>251</v>
      </c>
      <c r="II27" s="68" t="s">
        <v>251</v>
      </c>
      <c r="IJ27" s="68" t="s">
        <v>251</v>
      </c>
      <c r="IK27" s="68" t="s">
        <v>251</v>
      </c>
      <c r="IL27" s="68" t="s">
        <v>251</v>
      </c>
      <c r="IM27" s="68" t="s">
        <v>251</v>
      </c>
      <c r="IN27" s="68" t="s">
        <v>251</v>
      </c>
      <c r="IO27" s="68" t="s">
        <v>251</v>
      </c>
      <c r="IP27" s="68" t="s">
        <v>251</v>
      </c>
      <c r="IQ27" s="68" t="s">
        <v>251</v>
      </c>
      <c r="IR27" s="68" t="s">
        <v>251</v>
      </c>
      <c r="IS27" s="68" t="s">
        <v>251</v>
      </c>
      <c r="IT27" s="68" t="s">
        <v>251</v>
      </c>
      <c r="IU27" s="68" t="s">
        <v>251</v>
      </c>
      <c r="IV27" s="68" t="s">
        <v>251</v>
      </c>
      <c r="IW27" s="68" t="s">
        <v>251</v>
      </c>
      <c r="IX27" s="68" t="s">
        <v>251</v>
      </c>
    </row>
    <row r="28" spans="1:258" s="12" customFormat="1" ht="18.75" x14ac:dyDescent="0.25">
      <c r="A28" s="68"/>
      <c r="B28" s="22" t="s">
        <v>1514</v>
      </c>
      <c r="C28" s="68"/>
      <c r="D28" s="68"/>
      <c r="E28" s="68"/>
      <c r="F28" s="68"/>
      <c r="G28" s="68"/>
      <c r="H28" s="68"/>
      <c r="I28" s="68"/>
      <c r="J28" s="68"/>
      <c r="K28" s="68"/>
      <c r="L28" s="68"/>
      <c r="M28" s="68"/>
      <c r="N28" s="68"/>
      <c r="O28" s="68"/>
      <c r="P28" s="68"/>
      <c r="Q28" s="68"/>
      <c r="R28" s="304"/>
      <c r="T28" s="321"/>
      <c r="U28" s="68"/>
      <c r="V28" s="68"/>
      <c r="W28" s="68"/>
      <c r="X28" s="115"/>
      <c r="Y28" s="68"/>
      <c r="Z28" s="115"/>
      <c r="AA28" s="68"/>
      <c r="AB28" s="398">
        <v>3400</v>
      </c>
      <c r="AC28" s="68" t="s">
        <v>149</v>
      </c>
      <c r="AD28" s="115"/>
      <c r="AE28" s="68"/>
      <c r="AF28" s="68"/>
      <c r="AG28" s="68"/>
      <c r="AH28" s="487"/>
      <c r="AI28" s="68"/>
      <c r="AJ28" s="68"/>
      <c r="AK28" s="115"/>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row>
    <row r="29" spans="1:258" s="12" customFormat="1" x14ac:dyDescent="0.25">
      <c r="A29" s="13"/>
      <c r="B29" s="14"/>
      <c r="C29" s="15"/>
      <c r="D29" s="16"/>
      <c r="E29" s="17"/>
      <c r="F29" s="1204" t="s">
        <v>154</v>
      </c>
      <c r="G29" s="1204"/>
      <c r="H29" s="1205" t="s">
        <v>155</v>
      </c>
      <c r="I29" s="1205"/>
      <c r="J29" s="1206" t="s">
        <v>156</v>
      </c>
      <c r="K29" s="1206"/>
      <c r="L29" s="1210" t="s">
        <v>199</v>
      </c>
      <c r="M29" s="1210"/>
      <c r="N29" s="1209" t="s">
        <v>380</v>
      </c>
      <c r="O29" s="1209"/>
      <c r="P29" s="1195" t="s">
        <v>1171</v>
      </c>
      <c r="Q29" s="1196"/>
      <c r="R29" s="1197" t="s">
        <v>1185</v>
      </c>
      <c r="S29" s="1197"/>
      <c r="T29" s="11"/>
      <c r="U29" s="1198" t="s">
        <v>1224</v>
      </c>
      <c r="V29" s="1198"/>
      <c r="W29" s="492"/>
      <c r="X29" s="1193" t="s">
        <v>1358</v>
      </c>
      <c r="Y29" s="1193"/>
      <c r="Z29" s="1208" t="s">
        <v>1406</v>
      </c>
      <c r="AA29" s="1208"/>
      <c r="AB29" s="1189" t="s">
        <v>1429</v>
      </c>
      <c r="AC29" s="1189"/>
      <c r="AD29" s="1186" t="s">
        <v>1430</v>
      </c>
      <c r="AE29" s="1186"/>
      <c r="AF29" s="1190" t="s">
        <v>154</v>
      </c>
      <c r="AG29" s="1190"/>
      <c r="AH29" s="488"/>
      <c r="AI29" s="1202" t="s">
        <v>155</v>
      </c>
      <c r="AJ29" s="1202"/>
      <c r="AK29" s="1199" t="s">
        <v>156</v>
      </c>
      <c r="AL29" s="1200"/>
      <c r="AM29" s="1213" t="s">
        <v>199</v>
      </c>
      <c r="AN29" s="1213"/>
      <c r="AO29" s="1214" t="s">
        <v>380</v>
      </c>
      <c r="AP29" s="1214"/>
      <c r="AQ29" s="1189" t="s">
        <v>1171</v>
      </c>
      <c r="AR29" s="1189"/>
      <c r="AS29" s="1212" t="s">
        <v>1185</v>
      </c>
      <c r="AT29" s="1212"/>
    </row>
    <row r="30" spans="1:258" s="12" customFormat="1" x14ac:dyDescent="0.25">
      <c r="A30" s="13"/>
      <c r="B30" s="14" t="s">
        <v>160</v>
      </c>
      <c r="C30" s="15"/>
      <c r="D30" s="16"/>
      <c r="E30" s="45" t="s">
        <v>157</v>
      </c>
      <c r="F30" s="1187">
        <f>SUM(F4:F10,F12:F25,H6)</f>
        <v>55100</v>
      </c>
      <c r="G30" s="1187"/>
      <c r="H30" s="9">
        <f>SUM(F8+F11+H4+H5+H9+H10+H11+H12+H13+H14+H15+H16+H17+H18+H21+H22+H24+H25)</f>
        <v>55811.6</v>
      </c>
      <c r="I30" s="46"/>
      <c r="J30" s="1187">
        <f>SUM(H7+J4+J6+J7+J9+J10+J11+J12+J13+J14+J15+J16+J17+J18+J21+J22+J24+J25+J26+L13)</f>
        <v>62156.6</v>
      </c>
      <c r="K30" s="1187"/>
      <c r="L30" s="1187">
        <f>SUM(L8+L9+L10+L11+L14+L15+L16+L18+L17+L21+L22+L24+L25+N8+N13)</f>
        <v>40556</v>
      </c>
      <c r="M30" s="1187"/>
      <c r="N30" s="1187" t="e">
        <f>L5+L6+L7+N6+N9+N10+N11+N12+N14+N15+N16+N17+N18+N24+N25+N26+20258+J5</f>
        <v>#VALUE!</v>
      </c>
      <c r="O30" s="1187"/>
      <c r="P30" s="1187">
        <f>SUM(N7+N21+P6+P9+P10+P11+P12+P13+P14+P15+P17+P18+P24+P25+P26+R10+R11+R13)</f>
        <v>56470</v>
      </c>
      <c r="Q30" s="1187"/>
      <c r="R30" s="1187">
        <f>P7+P21+R6+R9+R12+R14+R15+R16+R17+R21+R24+R25+R27+U5+U6+U15</f>
        <v>50082</v>
      </c>
      <c r="S30" s="1188"/>
      <c r="T30" s="11"/>
      <c r="U30" s="1187">
        <f>N5+P5+R5+U9+U11+U12+U13+U14+U16+U17+U21+U24+U25+X13+R18</f>
        <v>48409</v>
      </c>
      <c r="V30" s="1188"/>
      <c r="W30" s="490"/>
      <c r="X30" s="1187">
        <f>R7+U7+U10+X9+X10+X11+X12+X14+X15+X16+X17+X18+X21+X24+X25</f>
        <v>47024</v>
      </c>
      <c r="Y30" s="1188"/>
      <c r="Z30" s="1187">
        <f>X6+X7+Z6+Z7+Z9+Z10+Z11+Z12+Z13+Z14+Z15+Z16+Z17+Z21+Z24+Z25+AB10+AB13</f>
        <v>56404</v>
      </c>
      <c r="AA30" s="1187"/>
      <c r="AB30" s="1187">
        <f>AB6+AB7+AB9+AB11+AB12+AB14+AB15+AB16+AB17+AD18+AB24+AB25+AB28</f>
        <v>42398</v>
      </c>
      <c r="AC30" s="1188"/>
      <c r="AD30" s="1187">
        <f>AD6+AF6+AD7+AD9+AD11+AD12+AD13+AD14+AD15+AD16+AD17+AB21+AD21+AD24+AD25</f>
        <v>46998</v>
      </c>
      <c r="AE30" s="1188"/>
      <c r="AF30" s="1187">
        <f>+AF7+AF9+AF11+AF12+AF13+AF14+AF15+AF16+AF17+AF24+AF25+X5</f>
        <v>36480</v>
      </c>
      <c r="AG30" s="1188"/>
      <c r="AH30" s="489"/>
      <c r="AM30" s="1187">
        <f>+AK21+AM9+AM11+AM12+AM13+AM14+AM15+AM16+AM17+AM21+AM24+AM25</f>
        <v>37366</v>
      </c>
      <c r="AN30" s="1188"/>
    </row>
    <row r="31" spans="1:258" x14ac:dyDescent="0.25">
      <c r="B31" s="18" t="s">
        <v>158</v>
      </c>
      <c r="E31" s="45" t="s">
        <v>158</v>
      </c>
      <c r="F31" s="1187"/>
      <c r="G31" s="1187"/>
      <c r="H31" s="6">
        <v>-33000</v>
      </c>
      <c r="I31" s="6"/>
      <c r="J31" s="1191"/>
      <c r="K31" s="1191"/>
      <c r="L31" s="1187"/>
      <c r="M31" s="1187"/>
      <c r="N31" s="1187"/>
      <c r="O31" s="1187"/>
    </row>
    <row r="32" spans="1:258" x14ac:dyDescent="0.25">
      <c r="B32" s="18" t="s">
        <v>159</v>
      </c>
      <c r="E32" s="45" t="s">
        <v>159</v>
      </c>
      <c r="F32" s="1187">
        <f>SUM(F30:G31)</f>
        <v>55100</v>
      </c>
      <c r="G32" s="1187"/>
      <c r="H32" s="6">
        <f>SUM(H30:H31)</f>
        <v>22811.599999999999</v>
      </c>
      <c r="I32" s="6"/>
      <c r="J32" s="1191">
        <f>J30-J31</f>
        <v>62156.6</v>
      </c>
      <c r="K32" s="1191"/>
      <c r="L32" s="1187"/>
      <c r="M32" s="1187"/>
      <c r="N32" s="1187"/>
      <c r="O32" s="1187"/>
      <c r="AF32" t="s">
        <v>1620</v>
      </c>
      <c r="AN32" s="737"/>
    </row>
    <row r="33" spans="1:46" x14ac:dyDescent="0.25">
      <c r="D33">
        <f>14400*0.06</f>
        <v>864</v>
      </c>
      <c r="J33" s="6"/>
      <c r="AF33" t="s">
        <v>1619</v>
      </c>
      <c r="AG33" t="s">
        <v>149</v>
      </c>
      <c r="AJ33" s="538" t="s">
        <v>2029</v>
      </c>
    </row>
    <row r="34" spans="1:46" ht="15" customHeight="1" x14ac:dyDescent="0.25">
      <c r="B34" s="1203" t="s">
        <v>161</v>
      </c>
      <c r="C34" s="1203"/>
      <c r="D34" s="1203"/>
      <c r="E34" s="1203"/>
      <c r="F34" s="1203"/>
      <c r="G34" s="1203"/>
      <c r="H34" s="1203"/>
      <c r="I34" s="1203"/>
      <c r="J34" s="1203"/>
      <c r="K34" s="1203"/>
    </row>
    <row r="35" spans="1:46" ht="15" customHeight="1" x14ac:dyDescent="0.25">
      <c r="B35" s="1203"/>
      <c r="C35" s="1203"/>
      <c r="D35" s="1203"/>
      <c r="E35" s="1203"/>
      <c r="F35" s="1203"/>
      <c r="G35" s="1203"/>
      <c r="H35" s="1203"/>
      <c r="I35" s="1203"/>
      <c r="J35" s="1203"/>
      <c r="K35" s="1203"/>
      <c r="AF35" s="399"/>
    </row>
    <row r="36" spans="1:46" s="12" customFormat="1" x14ac:dyDescent="0.25">
      <c r="A36" s="13"/>
      <c r="B36" s="14"/>
      <c r="C36" s="15"/>
      <c r="D36" s="16"/>
      <c r="E36" s="17"/>
      <c r="F36" s="9"/>
      <c r="G36" s="8"/>
      <c r="H36" s="9"/>
      <c r="I36" s="8"/>
      <c r="J36" s="9"/>
      <c r="K36" s="8"/>
      <c r="L36" s="9"/>
      <c r="N36" s="9"/>
      <c r="P36" s="9"/>
      <c r="T36" s="11"/>
      <c r="Z36" s="9"/>
      <c r="AH36" s="484"/>
    </row>
    <row r="37" spans="1:46" s="11" customFormat="1" ht="45" x14ac:dyDescent="0.25">
      <c r="A37" s="10"/>
      <c r="B37" s="10" t="s">
        <v>163</v>
      </c>
      <c r="C37" s="10" t="s">
        <v>0</v>
      </c>
      <c r="D37" s="10" t="s">
        <v>1</v>
      </c>
      <c r="E37" s="10" t="s">
        <v>2</v>
      </c>
      <c r="F37" s="10" t="s">
        <v>94</v>
      </c>
      <c r="G37" s="10" t="s">
        <v>111</v>
      </c>
      <c r="H37" s="10" t="s">
        <v>166</v>
      </c>
      <c r="I37" s="10" t="s">
        <v>111</v>
      </c>
      <c r="J37" s="42" t="s">
        <v>167</v>
      </c>
      <c r="K37" s="19"/>
      <c r="L37" s="42" t="s">
        <v>1139</v>
      </c>
      <c r="N37" s="42" t="s">
        <v>1140</v>
      </c>
      <c r="P37" s="42" t="s">
        <v>1091</v>
      </c>
      <c r="R37" s="309" t="s">
        <v>1186</v>
      </c>
      <c r="Z37" s="48"/>
      <c r="AB37" s="1185" t="s">
        <v>1140</v>
      </c>
      <c r="AC37" s="1185"/>
      <c r="AD37" s="1185" t="s">
        <v>1091</v>
      </c>
      <c r="AE37" s="1185"/>
      <c r="AF37" s="1185" t="s">
        <v>1612</v>
      </c>
      <c r="AG37" s="1185"/>
      <c r="AH37" s="485"/>
    </row>
    <row r="38" spans="1:46" x14ac:dyDescent="0.25">
      <c r="A38" s="1">
        <v>1</v>
      </c>
      <c r="B38" s="3" t="s">
        <v>61</v>
      </c>
      <c r="C38" s="2" t="s">
        <v>46</v>
      </c>
      <c r="D38" s="4"/>
      <c r="E38" s="5" t="s">
        <v>62</v>
      </c>
      <c r="G38" s="7"/>
      <c r="I38" s="7"/>
      <c r="J38" s="6"/>
      <c r="AF38" s="6"/>
      <c r="AK38" s="6"/>
    </row>
    <row r="39" spans="1:46" ht="27" x14ac:dyDescent="0.25">
      <c r="A39" s="27">
        <v>2</v>
      </c>
      <c r="B39" s="536" t="s">
        <v>63</v>
      </c>
      <c r="C39" s="15" t="s">
        <v>129</v>
      </c>
      <c r="D39" s="28" t="s">
        <v>64</v>
      </c>
      <c r="E39" s="29" t="s">
        <v>65</v>
      </c>
      <c r="F39" s="36">
        <v>2950</v>
      </c>
      <c r="G39" s="30" t="s">
        <v>119</v>
      </c>
      <c r="H39" s="38">
        <v>3384</v>
      </c>
      <c r="I39" s="8" t="s">
        <v>130</v>
      </c>
      <c r="J39" s="40">
        <v>3384</v>
      </c>
      <c r="K39" s="7" t="s">
        <v>169</v>
      </c>
      <c r="L39" s="43">
        <v>3384</v>
      </c>
      <c r="M39" s="12" t="s">
        <v>207</v>
      </c>
      <c r="N39" s="50">
        <v>3384</v>
      </c>
      <c r="O39" t="s">
        <v>1073</v>
      </c>
      <c r="P39" s="296">
        <v>3384</v>
      </c>
      <c r="Q39" t="s">
        <v>1219</v>
      </c>
      <c r="R39" s="304">
        <v>3384</v>
      </c>
      <c r="S39" t="s">
        <v>1208</v>
      </c>
      <c r="U39" s="322">
        <v>3800</v>
      </c>
      <c r="V39" s="12" t="s">
        <v>1297</v>
      </c>
      <c r="W39" s="12"/>
      <c r="X39" s="37">
        <v>3189</v>
      </c>
      <c r="Y39" s="12" t="s">
        <v>1384</v>
      </c>
      <c r="Z39" s="40">
        <v>3400</v>
      </c>
      <c r="AA39" s="12" t="s">
        <v>1436</v>
      </c>
      <c r="AB39" s="398">
        <v>2292</v>
      </c>
      <c r="AC39" s="12" t="s">
        <v>1494</v>
      </c>
      <c r="AD39" s="409">
        <v>3008</v>
      </c>
      <c r="AE39" s="12" t="s">
        <v>1545</v>
      </c>
      <c r="AF39" s="460">
        <v>3008</v>
      </c>
      <c r="AG39" t="s">
        <v>1601</v>
      </c>
      <c r="AI39" s="494">
        <v>3008</v>
      </c>
      <c r="AJ39" t="s">
        <v>1714</v>
      </c>
      <c r="AK39" s="497">
        <v>3384</v>
      </c>
      <c r="AL39" s="12" t="s">
        <v>1780</v>
      </c>
      <c r="AM39" s="506">
        <v>3384</v>
      </c>
      <c r="AN39" s="12" t="s">
        <v>1843</v>
      </c>
      <c r="AO39" s="507">
        <v>3400</v>
      </c>
      <c r="AP39" s="12" t="s">
        <v>1851</v>
      </c>
      <c r="AQ39" s="398">
        <v>3400</v>
      </c>
      <c r="AR39" s="520" t="s">
        <v>1955</v>
      </c>
      <c r="AS39" s="460">
        <v>3400</v>
      </c>
      <c r="AT39" s="520" t="s">
        <v>1989</v>
      </c>
    </row>
    <row r="40" spans="1:46" x14ac:dyDescent="0.25">
      <c r="A40" s="27">
        <v>3</v>
      </c>
      <c r="B40" s="22" t="s">
        <v>66</v>
      </c>
      <c r="C40" s="15" t="s">
        <v>46</v>
      </c>
      <c r="D40" s="15"/>
      <c r="E40" s="31" t="s">
        <v>67</v>
      </c>
      <c r="F40" s="15"/>
      <c r="G40" s="30"/>
      <c r="H40" s="38"/>
      <c r="I40" s="8"/>
      <c r="J40" s="6"/>
      <c r="M40" s="12"/>
      <c r="R40" s="6"/>
      <c r="U40" s="6"/>
      <c r="V40" s="12"/>
      <c r="W40" s="12"/>
      <c r="X40" s="6"/>
      <c r="Y40" s="12"/>
      <c r="AA40" s="12"/>
      <c r="AB40" s="6"/>
      <c r="AC40" s="12"/>
      <c r="AD40" s="6"/>
      <c r="AE40" s="12"/>
      <c r="AF40" s="6"/>
      <c r="AL40" s="12"/>
      <c r="AN40" s="12"/>
      <c r="AP40" s="12"/>
      <c r="AQ40" s="12"/>
    </row>
    <row r="41" spans="1:46" s="379" customFormat="1" x14ac:dyDescent="0.25">
      <c r="A41" s="528"/>
      <c r="B41" s="22" t="s">
        <v>1368</v>
      </c>
      <c r="C41" s="15" t="s">
        <v>1369</v>
      </c>
      <c r="D41" s="15"/>
      <c r="E41" s="31"/>
      <c r="F41" s="15"/>
      <c r="G41" s="30"/>
      <c r="H41" s="529"/>
      <c r="I41" s="526"/>
      <c r="J41" s="9"/>
      <c r="K41" s="526"/>
      <c r="L41" s="9"/>
      <c r="M41" s="12"/>
      <c r="N41" s="9"/>
      <c r="O41" s="12"/>
      <c r="P41" s="9"/>
      <c r="Q41" s="12"/>
      <c r="R41" s="9"/>
      <c r="S41" s="12"/>
      <c r="T41" s="12"/>
      <c r="U41" s="9">
        <v>3400</v>
      </c>
      <c r="V41" s="12" t="s">
        <v>1405</v>
      </c>
      <c r="W41" s="12"/>
      <c r="X41" s="9">
        <v>3196</v>
      </c>
      <c r="Y41" s="12" t="s">
        <v>1405</v>
      </c>
      <c r="Z41" s="9"/>
      <c r="AA41" s="12"/>
      <c r="AB41" s="9"/>
      <c r="AC41" s="12"/>
      <c r="AD41" s="9"/>
      <c r="AE41" s="12"/>
      <c r="AF41" s="9"/>
      <c r="AG41" s="12"/>
      <c r="AH41" s="12"/>
      <c r="AI41" s="12"/>
      <c r="AJ41" s="12"/>
      <c r="AK41" s="497">
        <v>3290</v>
      </c>
      <c r="AL41" s="12" t="s">
        <v>1799</v>
      </c>
      <c r="AM41" s="523"/>
      <c r="AN41" s="12"/>
      <c r="AO41" s="12"/>
      <c r="AP41" s="12"/>
      <c r="AQ41" s="398">
        <v>3290</v>
      </c>
      <c r="AS41" s="460">
        <v>3290</v>
      </c>
      <c r="AT41" s="12" t="s">
        <v>1990</v>
      </c>
    </row>
    <row r="42" spans="1:46" ht="39" x14ac:dyDescent="0.25">
      <c r="A42" s="27">
        <v>4</v>
      </c>
      <c r="B42" s="539" t="s">
        <v>68</v>
      </c>
      <c r="C42" s="15" t="s">
        <v>4</v>
      </c>
      <c r="D42" s="32" t="s">
        <v>69</v>
      </c>
      <c r="E42" s="33" t="s">
        <v>70</v>
      </c>
      <c r="F42" s="38">
        <v>2950</v>
      </c>
      <c r="G42" s="30" t="s">
        <v>124</v>
      </c>
      <c r="H42" s="38">
        <v>3008</v>
      </c>
      <c r="I42" s="8" t="s">
        <v>126</v>
      </c>
      <c r="J42" s="40">
        <v>3008</v>
      </c>
      <c r="K42" s="7" t="s">
        <v>182</v>
      </c>
      <c r="L42" s="43">
        <v>3008</v>
      </c>
      <c r="M42" s="12" t="s">
        <v>1067</v>
      </c>
      <c r="N42" s="43">
        <v>3008</v>
      </c>
      <c r="O42" t="s">
        <v>1087</v>
      </c>
      <c r="P42" s="296">
        <v>3008</v>
      </c>
      <c r="Q42" t="s">
        <v>1220</v>
      </c>
      <c r="R42" s="304">
        <v>3008</v>
      </c>
      <c r="S42" t="s">
        <v>1217</v>
      </c>
      <c r="U42" s="322">
        <v>3008</v>
      </c>
      <c r="V42" s="12" t="s">
        <v>1296</v>
      </c>
      <c r="W42" s="12"/>
      <c r="X42" s="37">
        <v>3008</v>
      </c>
      <c r="Y42" s="12" t="s">
        <v>1385</v>
      </c>
      <c r="Z42" s="40">
        <v>3008</v>
      </c>
      <c r="AA42" s="12" t="s">
        <v>1445</v>
      </c>
      <c r="AB42" s="398">
        <v>3008</v>
      </c>
      <c r="AC42" s="12" t="s">
        <v>1509</v>
      </c>
      <c r="AD42" s="409">
        <v>3008</v>
      </c>
      <c r="AE42" s="12" t="s">
        <v>1541</v>
      </c>
      <c r="AF42" s="460">
        <v>3008</v>
      </c>
      <c r="AG42" t="s">
        <v>1691</v>
      </c>
      <c r="AI42" s="494">
        <v>3008</v>
      </c>
      <c r="AJ42" t="s">
        <v>1753</v>
      </c>
      <c r="AK42" s="497">
        <v>3008</v>
      </c>
      <c r="AL42" s="12" t="s">
        <v>149</v>
      </c>
      <c r="AM42" s="506">
        <v>3008</v>
      </c>
      <c r="AN42" s="12" t="s">
        <v>1852</v>
      </c>
      <c r="AO42" s="507">
        <v>3008</v>
      </c>
      <c r="AP42" s="12" t="s">
        <v>1940</v>
      </c>
      <c r="AQ42" s="507">
        <v>3008</v>
      </c>
      <c r="AR42" s="520" t="s">
        <v>1957</v>
      </c>
      <c r="AS42" s="460">
        <v>3008</v>
      </c>
      <c r="AT42" s="520" t="s">
        <v>1987</v>
      </c>
    </row>
    <row r="43" spans="1:46" ht="26.25" x14ac:dyDescent="0.25">
      <c r="A43" s="27">
        <v>5</v>
      </c>
      <c r="B43" s="539" t="s">
        <v>71</v>
      </c>
      <c r="C43" s="15" t="s">
        <v>4</v>
      </c>
      <c r="D43" s="32" t="s">
        <v>59</v>
      </c>
      <c r="E43" s="31" t="s">
        <v>72</v>
      </c>
      <c r="F43" s="36">
        <v>2950</v>
      </c>
      <c r="G43" s="30" t="s">
        <v>123</v>
      </c>
      <c r="H43" s="38">
        <v>3008</v>
      </c>
      <c r="I43" s="8" t="s">
        <v>137</v>
      </c>
      <c r="J43" s="40">
        <v>3008</v>
      </c>
      <c r="K43" s="7" t="s">
        <v>187</v>
      </c>
      <c r="L43" s="43">
        <v>3008</v>
      </c>
      <c r="M43" s="12" t="s">
        <v>201</v>
      </c>
      <c r="N43" s="50">
        <v>3008</v>
      </c>
      <c r="O43" t="s">
        <v>1075</v>
      </c>
      <c r="P43" s="296">
        <v>3008</v>
      </c>
      <c r="Q43" t="s">
        <v>1154</v>
      </c>
      <c r="R43" s="304">
        <v>3008</v>
      </c>
      <c r="S43" t="s">
        <v>1191</v>
      </c>
      <c r="U43" s="322">
        <v>3008</v>
      </c>
      <c r="V43" s="12" t="s">
        <v>1225</v>
      </c>
      <c r="W43" s="12"/>
      <c r="X43" s="37">
        <v>3008</v>
      </c>
      <c r="Y43" s="12" t="s">
        <v>1475</v>
      </c>
      <c r="Z43" s="40">
        <v>3008</v>
      </c>
      <c r="AA43" s="12" t="s">
        <v>1411</v>
      </c>
      <c r="AB43" s="398">
        <v>3008</v>
      </c>
      <c r="AC43" s="12" t="s">
        <v>1515</v>
      </c>
      <c r="AD43" s="398">
        <v>3008</v>
      </c>
      <c r="AE43" s="12" t="s">
        <v>1574</v>
      </c>
      <c r="AF43" s="6">
        <v>3008</v>
      </c>
      <c r="AG43" t="s">
        <v>149</v>
      </c>
      <c r="AI43" s="494">
        <v>3008</v>
      </c>
      <c r="AJ43" t="s">
        <v>149</v>
      </c>
      <c r="AK43" s="497">
        <v>3008</v>
      </c>
      <c r="AL43" s="12" t="s">
        <v>1845</v>
      </c>
      <c r="AM43" s="506">
        <v>3008</v>
      </c>
      <c r="AN43" s="12" t="s">
        <v>1936</v>
      </c>
      <c r="AO43" s="507">
        <v>3008</v>
      </c>
      <c r="AP43" s="12" t="s">
        <v>149</v>
      </c>
      <c r="AQ43" s="530">
        <v>3008</v>
      </c>
      <c r="AR43" s="531" t="s">
        <v>149</v>
      </c>
      <c r="AS43" s="460">
        <v>3008</v>
      </c>
      <c r="AT43" s="520" t="s">
        <v>1986</v>
      </c>
    </row>
    <row r="44" spans="1:46" ht="26.25" hidden="1" x14ac:dyDescent="0.25">
      <c r="A44" s="27">
        <v>6</v>
      </c>
      <c r="B44" s="22" t="s">
        <v>73</v>
      </c>
      <c r="C44" s="15" t="s">
        <v>129</v>
      </c>
      <c r="D44" s="32" t="s">
        <v>74</v>
      </c>
      <c r="E44" s="31" t="s">
        <v>75</v>
      </c>
      <c r="F44" s="36">
        <v>2950</v>
      </c>
      <c r="G44" s="30" t="s">
        <v>118</v>
      </c>
      <c r="H44" s="38">
        <v>3384</v>
      </c>
      <c r="I44" s="8" t="s">
        <v>128</v>
      </c>
      <c r="J44" s="40">
        <v>3384</v>
      </c>
      <c r="K44" s="7" t="s">
        <v>170</v>
      </c>
      <c r="L44" s="43">
        <v>3384</v>
      </c>
      <c r="M44" s="12" t="s">
        <v>208</v>
      </c>
      <c r="N44" s="50">
        <v>3384</v>
      </c>
      <c r="O44" t="s">
        <v>1074</v>
      </c>
      <c r="P44" s="296">
        <v>3384</v>
      </c>
      <c r="Q44" t="s">
        <v>1170</v>
      </c>
      <c r="R44" s="304">
        <v>3384</v>
      </c>
      <c r="S44" t="s">
        <v>1209</v>
      </c>
      <c r="V44" s="12"/>
      <c r="W44" s="12"/>
      <c r="X44" s="6"/>
      <c r="Y44" s="12"/>
      <c r="AA44" s="12"/>
      <c r="AB44" s="6"/>
      <c r="AC44" s="12"/>
      <c r="AD44" s="6"/>
      <c r="AE44" s="12"/>
      <c r="AF44" s="6"/>
      <c r="AK44" s="6"/>
      <c r="AL44" s="12"/>
      <c r="AN44" s="12"/>
      <c r="AP44" s="12"/>
    </row>
    <row r="45" spans="1:46" ht="30" x14ac:dyDescent="0.25">
      <c r="A45" s="27">
        <v>7</v>
      </c>
      <c r="B45" s="535" t="s">
        <v>76</v>
      </c>
      <c r="C45" s="34" t="s">
        <v>77</v>
      </c>
      <c r="D45" s="32"/>
      <c r="E45" s="31" t="s">
        <v>78</v>
      </c>
      <c r="F45" s="36">
        <v>2950</v>
      </c>
      <c r="G45" s="30" t="s">
        <v>144</v>
      </c>
      <c r="H45" s="38">
        <v>1920</v>
      </c>
      <c r="I45" s="8" t="s">
        <v>145</v>
      </c>
      <c r="J45" s="40">
        <v>1920</v>
      </c>
      <c r="K45" s="7" t="s">
        <v>186</v>
      </c>
      <c r="L45" s="43">
        <v>1920</v>
      </c>
      <c r="M45" s="12" t="s">
        <v>1066</v>
      </c>
      <c r="N45" s="50">
        <v>1920</v>
      </c>
      <c r="O45" t="s">
        <v>1106</v>
      </c>
      <c r="P45" s="296">
        <v>1920</v>
      </c>
      <c r="Q45" t="s">
        <v>1151</v>
      </c>
      <c r="R45" s="304">
        <v>2070</v>
      </c>
      <c r="S45" t="s">
        <v>149</v>
      </c>
      <c r="U45" s="322">
        <v>1920</v>
      </c>
      <c r="V45" s="12" t="s">
        <v>1298</v>
      </c>
      <c r="W45" s="12"/>
      <c r="X45" s="37">
        <v>1920</v>
      </c>
      <c r="Y45" s="12" t="s">
        <v>1404</v>
      </c>
      <c r="Z45" s="40">
        <v>1920</v>
      </c>
      <c r="AA45" s="12" t="s">
        <v>1491</v>
      </c>
      <c r="AB45" s="398">
        <v>1920</v>
      </c>
      <c r="AC45" s="12" t="s">
        <v>1520</v>
      </c>
      <c r="AD45" s="409">
        <v>1920</v>
      </c>
      <c r="AE45" s="12" t="s">
        <v>1562</v>
      </c>
      <c r="AF45" s="460">
        <v>1920</v>
      </c>
      <c r="AG45" t="s">
        <v>1669</v>
      </c>
      <c r="AI45" s="460">
        <v>1824</v>
      </c>
      <c r="AJ45" t="s">
        <v>1670</v>
      </c>
      <c r="AK45" s="460">
        <v>1824</v>
      </c>
      <c r="AL45" s="12" t="s">
        <v>1670</v>
      </c>
      <c r="AM45" s="460">
        <v>1824</v>
      </c>
      <c r="AN45" s="12" t="s">
        <v>1670</v>
      </c>
      <c r="AO45" s="460">
        <v>1824</v>
      </c>
      <c r="AP45" s="12" t="s">
        <v>1670</v>
      </c>
      <c r="AQ45" s="460">
        <v>1824</v>
      </c>
      <c r="AR45" t="s">
        <v>1670</v>
      </c>
      <c r="AS45" s="460">
        <v>1824</v>
      </c>
      <c r="AT45" t="s">
        <v>1670</v>
      </c>
    </row>
    <row r="46" spans="1:46" ht="26.25" x14ac:dyDescent="0.25">
      <c r="A46" s="27">
        <v>8</v>
      </c>
      <c r="B46" s="535" t="s">
        <v>79</v>
      </c>
      <c r="C46" s="15" t="s">
        <v>83</v>
      </c>
      <c r="D46" s="32" t="s">
        <v>80</v>
      </c>
      <c r="E46" s="31" t="s">
        <v>81</v>
      </c>
      <c r="F46" s="36">
        <v>2950</v>
      </c>
      <c r="G46" s="30" t="s">
        <v>120</v>
      </c>
      <c r="H46" s="38">
        <v>3840</v>
      </c>
      <c r="I46" s="8" t="s">
        <v>141</v>
      </c>
      <c r="J46" s="40">
        <v>3840</v>
      </c>
      <c r="K46" s="7" t="s">
        <v>193</v>
      </c>
      <c r="L46" s="43">
        <v>3840</v>
      </c>
      <c r="M46" s="12" t="s">
        <v>1065</v>
      </c>
      <c r="N46" s="50">
        <v>3609.6</v>
      </c>
      <c r="O46" t="s">
        <v>1097</v>
      </c>
      <c r="P46" s="296">
        <v>3840</v>
      </c>
      <c r="Q46" t="s">
        <v>1145</v>
      </c>
      <c r="R46" s="304">
        <v>3609.6</v>
      </c>
      <c r="S46" t="s">
        <v>1211</v>
      </c>
      <c r="U46" s="322">
        <v>3840</v>
      </c>
      <c r="V46" s="12" t="s">
        <v>1326</v>
      </c>
      <c r="W46" s="12"/>
      <c r="X46" s="37">
        <v>3609.6</v>
      </c>
      <c r="Y46" s="12" t="s">
        <v>1392</v>
      </c>
      <c r="Z46" s="40">
        <v>3840</v>
      </c>
      <c r="AA46" s="12" t="s">
        <v>1442</v>
      </c>
      <c r="AB46" s="40">
        <v>3609.6</v>
      </c>
      <c r="AC46" s="12" t="s">
        <v>1442</v>
      </c>
      <c r="AD46" s="40">
        <v>3609.6</v>
      </c>
      <c r="AE46" s="12" t="s">
        <v>1442</v>
      </c>
      <c r="AF46" s="409">
        <v>3609.6</v>
      </c>
      <c r="AG46" t="s">
        <v>1634</v>
      </c>
      <c r="AI46" s="409">
        <v>3609.6</v>
      </c>
      <c r="AJ46" t="s">
        <v>1634</v>
      </c>
      <c r="AK46" s="409">
        <v>3609.6</v>
      </c>
      <c r="AL46" s="12" t="s">
        <v>1634</v>
      </c>
      <c r="AM46" s="409">
        <v>3609.6</v>
      </c>
      <c r="AN46" s="12" t="s">
        <v>1634</v>
      </c>
      <c r="AO46" s="507">
        <v>3609.6</v>
      </c>
      <c r="AP46" s="12" t="s">
        <v>1842</v>
      </c>
      <c r="AQ46" s="507">
        <v>3609.6</v>
      </c>
      <c r="AR46" t="s">
        <v>1842</v>
      </c>
      <c r="AS46" s="507">
        <v>3609.6</v>
      </c>
      <c r="AT46" t="s">
        <v>1842</v>
      </c>
    </row>
    <row r="47" spans="1:46" hidden="1" x14ac:dyDescent="0.25">
      <c r="A47" s="27">
        <v>9</v>
      </c>
      <c r="B47" s="22" t="s">
        <v>82</v>
      </c>
      <c r="C47" s="15" t="s">
        <v>83</v>
      </c>
      <c r="D47" s="15"/>
      <c r="E47" s="31" t="s">
        <v>84</v>
      </c>
      <c r="F47" s="36">
        <v>2950</v>
      </c>
      <c r="G47" s="30" t="s">
        <v>138</v>
      </c>
      <c r="H47" s="38">
        <v>3609.6</v>
      </c>
      <c r="I47" s="8" t="s">
        <v>140</v>
      </c>
      <c r="J47" s="40">
        <v>3990</v>
      </c>
      <c r="K47" s="7" t="s">
        <v>192</v>
      </c>
      <c r="L47" s="43">
        <v>3840</v>
      </c>
      <c r="M47" s="12" t="s">
        <v>1063</v>
      </c>
      <c r="R47" s="6"/>
      <c r="V47" s="12"/>
      <c r="W47" s="12"/>
      <c r="X47" s="6"/>
      <c r="Y47" s="12"/>
      <c r="AA47" s="12"/>
      <c r="AB47" s="6"/>
      <c r="AC47" s="12"/>
      <c r="AD47" s="6"/>
      <c r="AE47" s="12"/>
      <c r="AF47" s="6"/>
      <c r="AK47" s="6"/>
      <c r="AL47" s="12"/>
      <c r="AN47" s="12"/>
      <c r="AP47" s="12"/>
    </row>
    <row r="48" spans="1:46" ht="26.25" x14ac:dyDescent="0.25">
      <c r="A48" s="27">
        <v>10</v>
      </c>
      <c r="B48" s="539" t="s">
        <v>85</v>
      </c>
      <c r="C48" s="15" t="s">
        <v>83</v>
      </c>
      <c r="D48" s="32" t="s">
        <v>86</v>
      </c>
      <c r="E48" s="35" t="s">
        <v>87</v>
      </c>
      <c r="F48" s="36">
        <v>2950</v>
      </c>
      <c r="G48" s="30" t="s">
        <v>122</v>
      </c>
      <c r="H48" s="38">
        <v>3609.6</v>
      </c>
      <c r="I48" s="8" t="s">
        <v>139</v>
      </c>
      <c r="J48" s="40">
        <v>3840</v>
      </c>
      <c r="K48" s="7" t="s">
        <v>179</v>
      </c>
      <c r="L48" s="43">
        <v>3840</v>
      </c>
      <c r="M48" s="12" t="s">
        <v>1064</v>
      </c>
      <c r="N48" s="50">
        <v>3990</v>
      </c>
      <c r="O48" t="s">
        <v>149</v>
      </c>
      <c r="P48" s="304">
        <v>4182</v>
      </c>
      <c r="Q48" t="s">
        <v>1198</v>
      </c>
      <c r="R48" s="322">
        <v>4182</v>
      </c>
      <c r="S48" t="s">
        <v>1254</v>
      </c>
      <c r="U48" s="37">
        <v>4182</v>
      </c>
      <c r="V48" s="12" t="s">
        <v>149</v>
      </c>
      <c r="W48" s="12"/>
      <c r="X48" s="37">
        <v>3990</v>
      </c>
      <c r="Y48" s="12" t="s">
        <v>149</v>
      </c>
      <c r="Z48" s="40">
        <v>3610</v>
      </c>
      <c r="AA48" s="12" t="s">
        <v>1556</v>
      </c>
      <c r="AB48" s="398">
        <v>3609.6</v>
      </c>
      <c r="AC48" s="12" t="s">
        <v>1561</v>
      </c>
      <c r="AD48" s="409">
        <v>3008</v>
      </c>
      <c r="AE48" s="12" t="s">
        <v>1535</v>
      </c>
      <c r="AF48" s="460">
        <v>3008</v>
      </c>
      <c r="AG48" t="s">
        <v>149</v>
      </c>
      <c r="AI48" s="494">
        <v>3008</v>
      </c>
      <c r="AJ48" t="s">
        <v>149</v>
      </c>
      <c r="AK48" s="497">
        <v>3008</v>
      </c>
      <c r="AL48" s="12" t="s">
        <v>1839</v>
      </c>
      <c r="AM48" s="506">
        <v>3008</v>
      </c>
      <c r="AN48" s="12" t="s">
        <v>1883</v>
      </c>
      <c r="AO48" s="507">
        <v>3008</v>
      </c>
      <c r="AP48" s="12" t="s">
        <v>1939</v>
      </c>
      <c r="AQ48" s="398">
        <v>3008</v>
      </c>
      <c r="AR48" s="520" t="s">
        <v>1956</v>
      </c>
      <c r="AS48" s="460">
        <v>3008</v>
      </c>
      <c r="AT48" s="520" t="s">
        <v>1988</v>
      </c>
    </row>
    <row r="49" spans="1:46" ht="26.25" x14ac:dyDescent="0.25">
      <c r="A49" s="27">
        <v>11</v>
      </c>
      <c r="B49" s="535" t="s">
        <v>88</v>
      </c>
      <c r="C49" s="15" t="s">
        <v>4</v>
      </c>
      <c r="D49" s="32" t="s">
        <v>89</v>
      </c>
      <c r="E49" s="31" t="s">
        <v>90</v>
      </c>
      <c r="F49" s="36">
        <v>2950</v>
      </c>
      <c r="G49" s="30" t="s">
        <v>117</v>
      </c>
      <c r="H49" s="38">
        <v>3008</v>
      </c>
      <c r="I49" s="8" t="s">
        <v>125</v>
      </c>
      <c r="J49" s="40">
        <v>3008</v>
      </c>
      <c r="K49" s="7" t="s">
        <v>175</v>
      </c>
      <c r="L49" s="43">
        <v>3008</v>
      </c>
      <c r="M49" s="12" t="s">
        <v>197</v>
      </c>
      <c r="N49" s="50">
        <v>3008</v>
      </c>
      <c r="O49" t="s">
        <v>1110</v>
      </c>
      <c r="P49" s="296">
        <v>3008</v>
      </c>
      <c r="Q49" t="s">
        <v>1172</v>
      </c>
      <c r="R49" s="304">
        <v>3008</v>
      </c>
      <c r="S49" t="s">
        <v>1192</v>
      </c>
      <c r="U49" s="325">
        <v>3350</v>
      </c>
      <c r="V49" s="12" t="s">
        <v>1376</v>
      </c>
      <c r="W49" s="12"/>
      <c r="X49" s="37">
        <v>3350</v>
      </c>
      <c r="Y49" s="12" t="s">
        <v>1474</v>
      </c>
      <c r="Z49" s="37">
        <v>3008</v>
      </c>
      <c r="AA49" s="12" t="s">
        <v>1478</v>
      </c>
      <c r="AB49" s="398">
        <v>3008</v>
      </c>
      <c r="AC49" s="12" t="s">
        <v>1516</v>
      </c>
      <c r="AD49" s="409">
        <v>3008</v>
      </c>
      <c r="AE49" s="12" t="s">
        <v>1530</v>
      </c>
      <c r="AF49" s="409">
        <v>3008</v>
      </c>
      <c r="AG49" t="s">
        <v>1586</v>
      </c>
      <c r="AI49" s="494">
        <v>3008</v>
      </c>
      <c r="AJ49" t="s">
        <v>1732</v>
      </c>
      <c r="AK49" s="6">
        <v>3008</v>
      </c>
      <c r="AL49" s="12"/>
      <c r="AM49" s="506">
        <v>3008</v>
      </c>
      <c r="AN49" s="12" t="s">
        <v>1844</v>
      </c>
      <c r="AO49" s="507">
        <v>3200</v>
      </c>
      <c r="AP49" s="12" t="s">
        <v>149</v>
      </c>
      <c r="AQ49" s="507">
        <v>3008</v>
      </c>
      <c r="AR49" s="520" t="s">
        <v>1938</v>
      </c>
      <c r="AS49" s="460">
        <v>3008</v>
      </c>
      <c r="AT49" s="520" t="s">
        <v>1985</v>
      </c>
    </row>
    <row r="50" spans="1:46" ht="30" x14ac:dyDescent="0.25">
      <c r="A50" s="27">
        <v>12</v>
      </c>
      <c r="B50" s="535" t="s">
        <v>91</v>
      </c>
      <c r="C50" s="34" t="s">
        <v>77</v>
      </c>
      <c r="D50" s="32" t="s">
        <v>92</v>
      </c>
      <c r="E50" s="31" t="s">
        <v>93</v>
      </c>
      <c r="F50" s="36">
        <v>2900</v>
      </c>
      <c r="G50" s="30" t="s">
        <v>121</v>
      </c>
      <c r="H50" s="38">
        <v>1920</v>
      </c>
      <c r="I50" s="8" t="s">
        <v>136</v>
      </c>
      <c r="J50" s="40">
        <v>1920</v>
      </c>
      <c r="K50" s="7" t="s">
        <v>168</v>
      </c>
      <c r="L50" s="43">
        <v>1920</v>
      </c>
      <c r="M50" s="12" t="s">
        <v>1080</v>
      </c>
      <c r="N50" s="50">
        <v>1920</v>
      </c>
      <c r="O50" t="s">
        <v>1081</v>
      </c>
      <c r="P50" s="296">
        <v>1920</v>
      </c>
      <c r="Q50" t="s">
        <v>1218</v>
      </c>
      <c r="R50" s="304">
        <v>1920</v>
      </c>
      <c r="S50" t="s">
        <v>1187</v>
      </c>
      <c r="U50" s="322">
        <v>1920</v>
      </c>
      <c r="V50" s="12" t="s">
        <v>1251</v>
      </c>
      <c r="W50" s="12"/>
      <c r="X50" s="37">
        <v>1920</v>
      </c>
      <c r="Y50" s="12" t="s">
        <v>1359</v>
      </c>
      <c r="Z50" s="40">
        <v>1920</v>
      </c>
      <c r="AA50" s="12" t="s">
        <v>1410</v>
      </c>
      <c r="AB50" s="398">
        <v>1920</v>
      </c>
      <c r="AC50" s="12" t="s">
        <v>1510</v>
      </c>
      <c r="AD50" s="409">
        <v>1920</v>
      </c>
      <c r="AE50" s="12" t="s">
        <v>1534</v>
      </c>
      <c r="AF50" s="460">
        <v>1920</v>
      </c>
      <c r="AG50" t="s">
        <v>1617</v>
      </c>
      <c r="AI50" s="494">
        <v>1920</v>
      </c>
      <c r="AJ50" t="s">
        <v>1720</v>
      </c>
      <c r="AK50" s="506">
        <v>1920</v>
      </c>
      <c r="AL50" s="12" t="s">
        <v>1934</v>
      </c>
      <c r="AM50" s="506">
        <v>1920</v>
      </c>
      <c r="AN50" s="12" t="s">
        <v>1935</v>
      </c>
      <c r="AO50" s="507">
        <v>1920</v>
      </c>
      <c r="AP50" s="12" t="s">
        <v>1937</v>
      </c>
      <c r="AQ50" s="398">
        <v>1920</v>
      </c>
      <c r="AR50" s="520" t="s">
        <v>1941</v>
      </c>
    </row>
    <row r="51" spans="1:46" x14ac:dyDescent="0.25">
      <c r="J51" s="6"/>
      <c r="AB51" s="6"/>
    </row>
    <row r="52" spans="1:46" x14ac:dyDescent="0.25">
      <c r="F52" s="1193" t="s">
        <v>154</v>
      </c>
      <c r="G52" s="1193"/>
      <c r="H52" s="1207" t="s">
        <v>155</v>
      </c>
      <c r="I52" s="1207"/>
      <c r="J52" s="1206" t="s">
        <v>156</v>
      </c>
      <c r="K52" s="1206"/>
      <c r="L52" s="1210" t="s">
        <v>199</v>
      </c>
      <c r="M52" s="1210"/>
      <c r="N52" s="1209" t="s">
        <v>380</v>
      </c>
      <c r="O52" s="1209"/>
      <c r="P52" s="1195" t="s">
        <v>1171</v>
      </c>
      <c r="Q52" s="1196"/>
      <c r="R52" s="1197" t="s">
        <v>1185</v>
      </c>
      <c r="S52" s="1197"/>
      <c r="U52" s="1198" t="s">
        <v>1224</v>
      </c>
      <c r="V52" s="1198"/>
      <c r="W52" s="492"/>
      <c r="X52" s="1193" t="s">
        <v>1358</v>
      </c>
      <c r="Y52" s="1193"/>
      <c r="Z52" s="1194" t="s">
        <v>1406</v>
      </c>
      <c r="AA52" s="1194"/>
      <c r="AB52" s="1189" t="s">
        <v>1429</v>
      </c>
      <c r="AC52" s="1189"/>
      <c r="AD52" s="1186" t="s">
        <v>1430</v>
      </c>
      <c r="AE52" s="1186"/>
      <c r="AF52" s="1190" t="s">
        <v>154</v>
      </c>
      <c r="AG52" s="1190"/>
      <c r="AH52" s="488"/>
      <c r="AI52" s="1201" t="s">
        <v>155</v>
      </c>
      <c r="AJ52" s="1201"/>
      <c r="AK52" s="1199" t="s">
        <v>156</v>
      </c>
      <c r="AL52" s="1200"/>
      <c r="AM52" s="1213" t="s">
        <v>199</v>
      </c>
      <c r="AN52" s="1213"/>
      <c r="AO52" s="1214" t="s">
        <v>380</v>
      </c>
      <c r="AP52" s="1214"/>
      <c r="AQ52" s="1189" t="s">
        <v>1171</v>
      </c>
      <c r="AR52" s="1189"/>
      <c r="AS52" s="1190" t="s">
        <v>1185</v>
      </c>
      <c r="AT52" s="1190"/>
    </row>
    <row r="53" spans="1:46" x14ac:dyDescent="0.25">
      <c r="B53" s="18" t="s">
        <v>157</v>
      </c>
      <c r="E53" s="45" t="s">
        <v>157</v>
      </c>
      <c r="F53" s="1191">
        <f>SUM(F39,F43:F44,F46:F50)</f>
        <v>23550</v>
      </c>
      <c r="G53" s="1191"/>
      <c r="H53" s="1191">
        <f>SUM(F42+H39+H42+H43+H44+H45+H46+H47+H48+H49+H50)</f>
        <v>33641.199999999997</v>
      </c>
      <c r="I53" s="1191"/>
      <c r="J53" s="1191">
        <f>SUM(J39:J50)</f>
        <v>31302</v>
      </c>
      <c r="K53" s="1191"/>
      <c r="L53" s="1191">
        <f>L39+L42+L43+L44+L45+L46+L47+L48+L49+L50</f>
        <v>31152</v>
      </c>
      <c r="M53" s="1191"/>
      <c r="N53" s="1191">
        <f>SUM(N39+N43+N44+N45+N46+N48+N49+N50)</f>
        <v>24223.599999999999</v>
      </c>
      <c r="O53" s="1192"/>
      <c r="P53" s="1191">
        <f>SUM(P39+P42+P43+P44+P45+P46+P49+P50)</f>
        <v>23472</v>
      </c>
      <c r="Q53" s="1191"/>
      <c r="R53" s="1191">
        <f>R39+R42+R43+R44+R45+R46+P48+R49+R50</f>
        <v>27573.599999999999</v>
      </c>
      <c r="S53" s="1192"/>
      <c r="U53" s="1191">
        <f>R48+U39+U42+U43+U45+U46+U49+U50</f>
        <v>25028</v>
      </c>
      <c r="V53" s="1192"/>
      <c r="W53" s="491"/>
      <c r="X53" s="1191">
        <f>U41+U48+X39+X41+X42+X43+X45+X46+X48+X49+X50+Z49</f>
        <v>37780.6</v>
      </c>
      <c r="Y53" s="1192"/>
      <c r="Z53" s="1191">
        <f>Z39+Z42+Z43+Z45+Z46+Z48+Z50+AB46+AD46</f>
        <v>27925.199999999997</v>
      </c>
      <c r="AA53" s="1191"/>
      <c r="AB53" s="1191">
        <f>AB39+AB42+AB43+AB45+AB48+AB49+AB50+AD43</f>
        <v>21773.599999999999</v>
      </c>
      <c r="AC53" s="1192"/>
      <c r="AD53" s="1191">
        <f>AD39+AD42+AD45+AD48+AD49+AD50+AF49+AF46+AI46+AK46+AM46</f>
        <v>33318.399999999994</v>
      </c>
      <c r="AE53" s="1192"/>
      <c r="AF53" s="1191">
        <f>AF50+AF45+AF42+AF39+AF48+AI45+AK45+AM45+AO45+AQ45+AS45+AF43</f>
        <v>26816</v>
      </c>
      <c r="AG53" s="1192"/>
      <c r="AH53" s="489"/>
      <c r="AM53" s="1191">
        <f>+AM39+AM41+AM42+AM43+AM48+AM49+AM50+AK50</f>
        <v>19256</v>
      </c>
      <c r="AN53" s="1192"/>
      <c r="AO53" s="1191">
        <f>+AO39+AO42+AO46+AO48+AO49+AO50+AQ46+AQ49+AS46</f>
        <v>28372.799999999996</v>
      </c>
      <c r="AP53" s="1192"/>
    </row>
    <row r="54" spans="1:46" x14ac:dyDescent="0.25">
      <c r="B54" s="18" t="s">
        <v>158</v>
      </c>
      <c r="E54" s="45" t="s">
        <v>158</v>
      </c>
      <c r="F54" s="1192"/>
      <c r="G54" s="1192"/>
      <c r="H54" s="1191">
        <v>-33000</v>
      </c>
      <c r="I54" s="1191"/>
      <c r="J54" s="1191">
        <v>0</v>
      </c>
      <c r="K54" s="1191"/>
      <c r="L54" s="1191"/>
      <c r="M54" s="1191"/>
      <c r="N54" s="1191"/>
      <c r="O54" s="1191"/>
    </row>
    <row r="55" spans="1:46" x14ac:dyDescent="0.25">
      <c r="B55" s="18" t="s">
        <v>159</v>
      </c>
      <c r="E55" s="45" t="s">
        <v>159</v>
      </c>
      <c r="F55" s="1191">
        <f>F53+F54</f>
        <v>23550</v>
      </c>
      <c r="G55" s="1191"/>
      <c r="H55" s="1191">
        <f>SUM(H53:H54)</f>
        <v>641.19999999999709</v>
      </c>
      <c r="I55" s="1191"/>
      <c r="J55" s="1191">
        <f>J53-J54</f>
        <v>31302</v>
      </c>
      <c r="K55" s="1191"/>
      <c r="L55" s="1191"/>
      <c r="M55" s="1191"/>
      <c r="N55" s="1191"/>
      <c r="O55" s="1191"/>
    </row>
    <row r="56" spans="1:46" x14ac:dyDescent="0.25">
      <c r="J56" s="6"/>
    </row>
    <row r="57" spans="1:46" x14ac:dyDescent="0.25">
      <c r="J57" s="6"/>
      <c r="N57" s="6">
        <f>433.04+2924.82</f>
        <v>3357.86</v>
      </c>
      <c r="V57" s="403"/>
      <c r="W57" s="403"/>
    </row>
    <row r="58" spans="1:46" x14ac:dyDescent="0.25">
      <c r="J58" s="6"/>
      <c r="X58" t="s">
        <v>1570</v>
      </c>
    </row>
    <row r="59" spans="1:46" x14ac:dyDescent="0.25">
      <c r="B59" s="41"/>
      <c r="J59" s="6"/>
      <c r="X59" t="s">
        <v>1597</v>
      </c>
      <c r="Y59" t="s">
        <v>1603</v>
      </c>
    </row>
    <row r="60" spans="1:46" x14ac:dyDescent="0.25">
      <c r="B60" s="18">
        <v>11</v>
      </c>
      <c r="F60" s="6"/>
      <c r="H60" s="6"/>
      <c r="J60" s="6"/>
      <c r="X60" t="s">
        <v>1629</v>
      </c>
      <c r="Y60" t="s">
        <v>1630</v>
      </c>
    </row>
    <row r="61" spans="1:46" x14ac:dyDescent="0.25">
      <c r="B61" s="18"/>
      <c r="J61" s="6"/>
    </row>
    <row r="62" spans="1:46" x14ac:dyDescent="0.25">
      <c r="B62" s="18"/>
      <c r="J62" s="6"/>
    </row>
    <row r="63" spans="1:46" x14ac:dyDescent="0.25">
      <c r="J63" s="6"/>
    </row>
    <row r="64" spans="1:46" x14ac:dyDescent="0.25">
      <c r="J64" s="6"/>
    </row>
    <row r="65" spans="10:10" x14ac:dyDescent="0.25">
      <c r="J65" s="6"/>
    </row>
    <row r="66" spans="10:10" x14ac:dyDescent="0.25">
      <c r="J66" s="6"/>
    </row>
    <row r="67" spans="10:10" x14ac:dyDescent="0.25">
      <c r="J67" s="6"/>
    </row>
    <row r="68" spans="10:10" x14ac:dyDescent="0.25">
      <c r="J68" s="6"/>
    </row>
    <row r="69" spans="10:10" x14ac:dyDescent="0.25">
      <c r="J69" s="6"/>
    </row>
    <row r="70" spans="10:10" x14ac:dyDescent="0.25">
      <c r="J70" s="6"/>
    </row>
    <row r="71" spans="10:10" x14ac:dyDescent="0.25">
      <c r="J71" s="6"/>
    </row>
    <row r="72" spans="10:10" x14ac:dyDescent="0.25">
      <c r="J72" s="6"/>
    </row>
    <row r="73" spans="10:10" x14ac:dyDescent="0.25">
      <c r="J73" s="6"/>
    </row>
    <row r="74" spans="10:10" x14ac:dyDescent="0.25">
      <c r="J74" s="6"/>
    </row>
    <row r="75" spans="10:10" x14ac:dyDescent="0.25">
      <c r="J75" s="6"/>
    </row>
    <row r="76" spans="10:10" x14ac:dyDescent="0.25">
      <c r="J76" s="6"/>
    </row>
    <row r="77" spans="10:10" x14ac:dyDescent="0.25">
      <c r="J77" s="6"/>
    </row>
    <row r="78" spans="10:10" x14ac:dyDescent="0.25">
      <c r="J78" s="6"/>
    </row>
    <row r="79" spans="10:10" x14ac:dyDescent="0.25">
      <c r="J79" s="6"/>
    </row>
    <row r="80" spans="10:10" x14ac:dyDescent="0.25">
      <c r="J80" s="6"/>
    </row>
    <row r="81" spans="10:10" x14ac:dyDescent="0.25">
      <c r="J81" s="6"/>
    </row>
    <row r="82" spans="10:10" x14ac:dyDescent="0.25">
      <c r="J82" s="6"/>
    </row>
    <row r="83" spans="10:10" x14ac:dyDescent="0.25">
      <c r="J83" s="6"/>
    </row>
    <row r="84" spans="10:10" x14ac:dyDescent="0.25">
      <c r="J84" s="6"/>
    </row>
    <row r="85" spans="10:10" x14ac:dyDescent="0.25">
      <c r="J85" s="6"/>
    </row>
    <row r="86" spans="10:10" x14ac:dyDescent="0.25">
      <c r="J86" s="6"/>
    </row>
    <row r="87" spans="10:10" x14ac:dyDescent="0.25">
      <c r="J87" s="6"/>
    </row>
    <row r="88" spans="10:10" x14ac:dyDescent="0.25">
      <c r="J88" s="6"/>
    </row>
    <row r="89" spans="10:10" x14ac:dyDescent="0.25">
      <c r="J89" s="6"/>
    </row>
    <row r="90" spans="10:10" x14ac:dyDescent="0.25">
      <c r="J90" s="6"/>
    </row>
    <row r="91" spans="10:10" x14ac:dyDescent="0.25">
      <c r="J91" s="6"/>
    </row>
    <row r="92" spans="10:10" x14ac:dyDescent="0.25">
      <c r="J92" s="6"/>
    </row>
    <row r="93" spans="10:10" x14ac:dyDescent="0.25">
      <c r="J93" s="6"/>
    </row>
    <row r="94" spans="10:10" x14ac:dyDescent="0.25">
      <c r="J94" s="6"/>
    </row>
    <row r="95" spans="10:10" x14ac:dyDescent="0.25">
      <c r="J95" s="6"/>
    </row>
    <row r="96" spans="10:10" x14ac:dyDescent="0.25">
      <c r="J96" s="6"/>
    </row>
    <row r="97" spans="10:10" x14ac:dyDescent="0.25">
      <c r="J97" s="6"/>
    </row>
    <row r="98" spans="10:10" x14ac:dyDescent="0.25">
      <c r="J98" s="6"/>
    </row>
    <row r="99" spans="10:10" x14ac:dyDescent="0.25">
      <c r="J99" s="6"/>
    </row>
    <row r="100" spans="10:10" x14ac:dyDescent="0.25">
      <c r="J100" s="6"/>
    </row>
    <row r="101" spans="10:10" x14ac:dyDescent="0.25">
      <c r="J101" s="6"/>
    </row>
    <row r="102" spans="10:10" x14ac:dyDescent="0.25">
      <c r="J102" s="6"/>
    </row>
    <row r="103" spans="10:10" x14ac:dyDescent="0.25">
      <c r="J103" s="6"/>
    </row>
    <row r="104" spans="10:10" x14ac:dyDescent="0.25">
      <c r="J104" s="6"/>
    </row>
    <row r="105" spans="10:10" x14ac:dyDescent="0.25">
      <c r="J105" s="6"/>
    </row>
    <row r="106" spans="10:10" x14ac:dyDescent="0.25">
      <c r="J106" s="6"/>
    </row>
    <row r="107" spans="10:10" x14ac:dyDescent="0.25">
      <c r="J107" s="6"/>
    </row>
    <row r="108" spans="10:10" x14ac:dyDescent="0.25">
      <c r="J108" s="6"/>
    </row>
    <row r="109" spans="10:10" x14ac:dyDescent="0.25">
      <c r="J109" s="6"/>
    </row>
    <row r="110" spans="10:10" x14ac:dyDescent="0.25">
      <c r="J110" s="6"/>
    </row>
    <row r="111" spans="10:10" x14ac:dyDescent="0.25">
      <c r="J111" s="6"/>
    </row>
    <row r="112" spans="10:10" x14ac:dyDescent="0.25">
      <c r="J112" s="6"/>
    </row>
  </sheetData>
  <mergeCells count="93">
    <mergeCell ref="AS29:AT29"/>
    <mergeCell ref="AQ29:AR29"/>
    <mergeCell ref="AQ52:AR52"/>
    <mergeCell ref="AK52:AL52"/>
    <mergeCell ref="AM52:AN52"/>
    <mergeCell ref="AO52:AP52"/>
    <mergeCell ref="AM29:AN29"/>
    <mergeCell ref="AO29:AP29"/>
    <mergeCell ref="AM30:AN30"/>
    <mergeCell ref="AS52:AT52"/>
    <mergeCell ref="AF53:AG53"/>
    <mergeCell ref="AM53:AN53"/>
    <mergeCell ref="AO53:AP53"/>
    <mergeCell ref="AD53:AE53"/>
    <mergeCell ref="AD52:AE52"/>
    <mergeCell ref="U2:V2"/>
    <mergeCell ref="P29:Q29"/>
    <mergeCell ref="L55:M55"/>
    <mergeCell ref="N31:O31"/>
    <mergeCell ref="N32:O32"/>
    <mergeCell ref="N54:O54"/>
    <mergeCell ref="N55:O55"/>
    <mergeCell ref="L52:M52"/>
    <mergeCell ref="N52:O52"/>
    <mergeCell ref="L54:M54"/>
    <mergeCell ref="L53:M53"/>
    <mergeCell ref="N53:O53"/>
    <mergeCell ref="Z29:AA29"/>
    <mergeCell ref="F30:G30"/>
    <mergeCell ref="F31:G31"/>
    <mergeCell ref="U29:V29"/>
    <mergeCell ref="R29:S29"/>
    <mergeCell ref="X29:Y29"/>
    <mergeCell ref="N29:O29"/>
    <mergeCell ref="L29:M29"/>
    <mergeCell ref="R30:S30"/>
    <mergeCell ref="L31:M31"/>
    <mergeCell ref="P30:Q30"/>
    <mergeCell ref="N30:O30"/>
    <mergeCell ref="B1:K2"/>
    <mergeCell ref="F29:G29"/>
    <mergeCell ref="H29:I29"/>
    <mergeCell ref="J29:K29"/>
    <mergeCell ref="F55:G55"/>
    <mergeCell ref="H53:I53"/>
    <mergeCell ref="H54:I54"/>
    <mergeCell ref="H55:I55"/>
    <mergeCell ref="J31:K31"/>
    <mergeCell ref="H52:I52"/>
    <mergeCell ref="J52:K52"/>
    <mergeCell ref="F53:G53"/>
    <mergeCell ref="F54:G54"/>
    <mergeCell ref="J53:K53"/>
    <mergeCell ref="B34:K35"/>
    <mergeCell ref="F52:G52"/>
    <mergeCell ref="J55:K55"/>
    <mergeCell ref="J54:K54"/>
    <mergeCell ref="J32:K32"/>
    <mergeCell ref="F32:G32"/>
    <mergeCell ref="AK29:AL29"/>
    <mergeCell ref="AI52:AJ52"/>
    <mergeCell ref="AF52:AG52"/>
    <mergeCell ref="AI29:AJ29"/>
    <mergeCell ref="AB53:AC53"/>
    <mergeCell ref="AB52:AC52"/>
    <mergeCell ref="J30:K30"/>
    <mergeCell ref="L30:M30"/>
    <mergeCell ref="X30:Y30"/>
    <mergeCell ref="U53:V53"/>
    <mergeCell ref="Z53:AA53"/>
    <mergeCell ref="L32:M32"/>
    <mergeCell ref="X53:Y53"/>
    <mergeCell ref="P53:Q53"/>
    <mergeCell ref="X52:Y52"/>
    <mergeCell ref="Z30:AA30"/>
    <mergeCell ref="U30:V30"/>
    <mergeCell ref="Z52:AA52"/>
    <mergeCell ref="R53:S53"/>
    <mergeCell ref="P52:Q52"/>
    <mergeCell ref="R52:S52"/>
    <mergeCell ref="U52:V52"/>
    <mergeCell ref="AB3:AC3"/>
    <mergeCell ref="AD3:AE3"/>
    <mergeCell ref="AF3:AG3"/>
    <mergeCell ref="AB37:AC37"/>
    <mergeCell ref="AD37:AE37"/>
    <mergeCell ref="AF37:AG37"/>
    <mergeCell ref="AD29:AE29"/>
    <mergeCell ref="AD30:AE30"/>
    <mergeCell ref="AB30:AC30"/>
    <mergeCell ref="AB29:AC29"/>
    <mergeCell ref="AF29:AG29"/>
    <mergeCell ref="AF30:AG30"/>
  </mergeCells>
  <phoneticPr fontId="12" type="noConversion"/>
  <hyperlinks>
    <hyperlink ref="E4" display="fofo.abbadie@gmail.com"/>
    <hyperlink ref="E5" display="aldestra23@hotmail.com"/>
    <hyperlink ref="E6" display="lauriss772008@hotmail.com"/>
    <hyperlink ref="E7" display="arqjparaujo@hotmail.com"/>
    <hyperlink ref="E9" display="h_fernandez01@hotmail.com"/>
    <hyperlink ref="E10" display="flo_gera@hotmail.com"/>
    <hyperlink ref="E12" display="luisgca01@yahoo.es"/>
    <hyperlink ref="E13" display="kgonzalez@vise.com.mx"/>
    <hyperlink ref="E14" display="xpazio_84@hotmail.com"/>
    <hyperlink ref="E15" display="ingoswald@hotmail.com"/>
    <hyperlink ref="E16" display="tingu84@hotmail.com"/>
    <hyperlink ref="E17" display="jorge23_22@hotmail.com"/>
    <hyperlink ref="E18" display="ark_ortizumaya@hotmail.com"/>
    <hyperlink ref="E20" display="jesus.reynam@hotmail.com"/>
    <hyperlink ref="E21" display="mane850514@hotmail.com"/>
    <hyperlink ref="E22" display="juancss@prodigy.net.mx"/>
    <hyperlink ref="E24" display="arturovb1@me.com"/>
    <hyperlink ref="E25" display="salvador.yebra@siprosa.mx"/>
    <hyperlink ref="E11" display="feni.garcia@hotmail.com"/>
    <hyperlink ref="E40" display="beatz_monroy@hotmail.com"/>
    <hyperlink ref="E43" display="p_murrieta@hotmail.com"/>
    <hyperlink ref="E45" display="arqlajovich@hotmail.com"/>
    <hyperlink ref="E46" display="leonrm@casasyes.com"/>
    <hyperlink ref="E47" display="george_architec@hotmail.com"/>
    <hyperlink ref="E48" display="claudia_arq@hotmail.com"/>
    <hyperlink ref="E49" display="rtorres@grupobendit.com"/>
    <hyperlink ref="E50" display="diegovr.sedsa@yahoo.com.mx"/>
    <hyperlink ref="E44" display="arturonavas1@live.com.mx"/>
    <hyperlink ref="E39" display="arqmago@hotmail.com"/>
    <hyperlink ref="E38" display="edw_mx@hotmail.com"/>
    <hyperlink ref="E42" display="adriana.martinez@cmicgto.com.mx"/>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0"/>
  </sheetPr>
  <dimension ref="A1:AY38"/>
  <sheetViews>
    <sheetView zoomScale="80" zoomScaleNormal="80" workbookViewId="0">
      <pane xSplit="4" ySplit="3" topLeftCell="E4" activePane="bottomRight" state="frozen"/>
      <selection pane="topRight" activeCell="H1" sqref="H1"/>
      <selection pane="bottomLeft" activeCell="A4" sqref="A4"/>
      <selection pane="bottomRight" activeCell="B19" sqref="B19"/>
    </sheetView>
  </sheetViews>
  <sheetFormatPr baseColWidth="10" defaultRowHeight="15" x14ac:dyDescent="0.25"/>
  <cols>
    <col min="1" max="1" width="44.5703125" customWidth="1"/>
    <col min="2" max="2" width="38" style="520" customWidth="1"/>
    <col min="3" max="3" width="10.28515625" customWidth="1"/>
    <col min="4" max="4" width="0.42578125" customWidth="1"/>
    <col min="5" max="5" width="13.7109375" bestFit="1" customWidth="1"/>
    <col min="6" max="6" width="10.7109375" customWidth="1"/>
    <col min="7" max="7" width="9.7109375" customWidth="1"/>
    <col min="8" max="8" width="8.7109375" customWidth="1"/>
    <col min="9" max="9" width="10.140625" customWidth="1"/>
    <col min="10" max="10" width="9.42578125" customWidth="1"/>
    <col min="11" max="11" width="21.28515625" bestFit="1" customWidth="1"/>
    <col min="12" max="12" width="9.42578125" customWidth="1"/>
    <col min="13" max="13" width="10.85546875" customWidth="1"/>
    <col min="14" max="14" width="9.42578125" customWidth="1"/>
    <col min="15" max="15" width="10.42578125" customWidth="1"/>
    <col min="16" max="16" width="10.140625" customWidth="1"/>
    <col min="17" max="17" width="13.85546875" customWidth="1"/>
    <col min="18" max="18" width="11.85546875" customWidth="1"/>
    <col min="19" max="19" width="0.5703125" style="11" customWidth="1"/>
    <col min="20" max="20" width="12.140625" customWidth="1"/>
    <col min="22" max="22" width="11.42578125" style="562"/>
    <col min="28" max="28" width="11.42578125" style="562"/>
    <col min="30" max="30" width="11.42578125" style="562"/>
    <col min="32" max="32" width="11.42578125" style="562"/>
    <col min="34" max="34" width="11.42578125" style="562"/>
    <col min="36" max="36" width="11.42578125" style="562"/>
    <col min="38" max="38" width="11.42578125" style="562"/>
    <col min="40" max="40" width="11.42578125" style="6"/>
    <col min="42" max="42" width="11.42578125" style="562"/>
  </cols>
  <sheetData>
    <row r="1" spans="1:51" s="11" customFormat="1" ht="26.25" customHeight="1" x14ac:dyDescent="0.25">
      <c r="A1" s="1203" t="s">
        <v>1249</v>
      </c>
      <c r="B1" s="1203"/>
      <c r="C1" s="1203"/>
      <c r="D1" s="1203"/>
      <c r="E1" s="1203"/>
      <c r="F1" s="1203"/>
      <c r="G1" s="1203"/>
      <c r="H1" s="1203"/>
      <c r="I1" s="1203"/>
      <c r="J1" s="1203"/>
      <c r="K1" s="48"/>
      <c r="M1" s="48"/>
      <c r="O1" s="48"/>
      <c r="V1" s="561"/>
      <c r="AB1" s="561"/>
      <c r="AD1" s="561"/>
      <c r="AF1" s="561"/>
      <c r="AH1" s="561"/>
      <c r="AJ1" s="561"/>
      <c r="AL1" s="561"/>
      <c r="AN1" s="48"/>
      <c r="AP1" s="561"/>
    </row>
    <row r="2" spans="1:51" s="11" customFormat="1" ht="15" customHeight="1" x14ac:dyDescent="0.25">
      <c r="A2" s="1203"/>
      <c r="B2" s="1203"/>
      <c r="C2" s="1203"/>
      <c r="D2" s="1203"/>
      <c r="E2" s="1203"/>
      <c r="F2" s="1203"/>
      <c r="G2" s="1203"/>
      <c r="H2" s="1203"/>
      <c r="I2" s="1203"/>
      <c r="J2" s="1203"/>
      <c r="K2" s="48"/>
      <c r="M2" s="48"/>
      <c r="O2" s="48"/>
      <c r="V2" s="561"/>
      <c r="AB2" s="561"/>
      <c r="AD2" s="561"/>
      <c r="AF2" s="561"/>
      <c r="AH2" s="561"/>
      <c r="AJ2" s="561"/>
      <c r="AL2" s="561"/>
      <c r="AN2" s="48"/>
      <c r="AP2" s="561"/>
    </row>
    <row r="3" spans="1:51" s="11" customFormat="1" ht="39.75" customHeight="1" x14ac:dyDescent="0.25">
      <c r="A3" s="10" t="s">
        <v>163</v>
      </c>
      <c r="B3" s="579"/>
      <c r="C3" s="10" t="s">
        <v>0</v>
      </c>
      <c r="D3" s="10"/>
      <c r="E3" s="10" t="s">
        <v>94</v>
      </c>
      <c r="F3" s="10" t="s">
        <v>111</v>
      </c>
      <c r="G3" s="10" t="s">
        <v>150</v>
      </c>
      <c r="H3" s="10" t="s">
        <v>111</v>
      </c>
      <c r="I3" s="20" t="s">
        <v>151</v>
      </c>
      <c r="J3" s="324" t="s">
        <v>111</v>
      </c>
      <c r="K3" s="42" t="s">
        <v>198</v>
      </c>
      <c r="L3" s="47" t="s">
        <v>111</v>
      </c>
      <c r="M3" s="274" t="s">
        <v>1076</v>
      </c>
      <c r="N3" s="324" t="s">
        <v>111</v>
      </c>
      <c r="O3" s="42" t="s">
        <v>1091</v>
      </c>
      <c r="P3" s="324" t="s">
        <v>111</v>
      </c>
      <c r="Q3" s="20" t="s">
        <v>1092</v>
      </c>
      <c r="R3" s="324" t="s">
        <v>111</v>
      </c>
      <c r="T3" s="691" t="s">
        <v>2186</v>
      </c>
      <c r="U3" s="691"/>
      <c r="V3" s="692" t="s">
        <v>2187</v>
      </c>
      <c r="X3" s="692" t="s">
        <v>2188</v>
      </c>
      <c r="Z3" s="693" t="s">
        <v>2189</v>
      </c>
      <c r="AB3" s="692" t="s">
        <v>2190</v>
      </c>
      <c r="AD3" s="692" t="s">
        <v>2191</v>
      </c>
      <c r="AF3" s="692" t="s">
        <v>2192</v>
      </c>
      <c r="AH3" s="692" t="s">
        <v>2193</v>
      </c>
      <c r="AJ3" s="692" t="s">
        <v>2194</v>
      </c>
      <c r="AL3" s="692" t="s">
        <v>2195</v>
      </c>
      <c r="AN3" s="694" t="s">
        <v>2196</v>
      </c>
      <c r="AP3" s="692" t="s">
        <v>2197</v>
      </c>
      <c r="AR3" s="692" t="s">
        <v>2277</v>
      </c>
    </row>
    <row r="4" spans="1:51" ht="24" customHeight="1" x14ac:dyDescent="0.25">
      <c r="A4" s="536" t="s">
        <v>1233</v>
      </c>
      <c r="B4" s="581" t="s">
        <v>1268</v>
      </c>
      <c r="C4" t="s">
        <v>4</v>
      </c>
      <c r="D4" t="s">
        <v>1335</v>
      </c>
      <c r="E4" s="304">
        <v>2950</v>
      </c>
      <c r="F4" s="12" t="s">
        <v>1354</v>
      </c>
      <c r="G4" s="322">
        <v>3008</v>
      </c>
      <c r="H4" s="12" t="s">
        <v>1353</v>
      </c>
      <c r="I4" s="37">
        <v>3200</v>
      </c>
      <c r="J4" s="12" t="s">
        <v>1397</v>
      </c>
      <c r="K4" s="40">
        <v>3200</v>
      </c>
      <c r="L4" s="12" t="s">
        <v>1486</v>
      </c>
      <c r="M4" s="398">
        <v>3350</v>
      </c>
      <c r="N4" s="12" t="s">
        <v>1528</v>
      </c>
      <c r="O4" s="409">
        <v>3350</v>
      </c>
      <c r="P4" s="12" t="s">
        <v>1621</v>
      </c>
      <c r="Q4" s="464">
        <v>3008</v>
      </c>
      <c r="R4" t="s">
        <v>1622</v>
      </c>
      <c r="T4" s="483">
        <v>3200</v>
      </c>
      <c r="U4" s="520" t="s">
        <v>2018</v>
      </c>
      <c r="V4" s="572">
        <v>3517.5</v>
      </c>
      <c r="W4" s="12" t="s">
        <v>1856</v>
      </c>
      <c r="X4" s="511">
        <v>3350</v>
      </c>
      <c r="Y4" s="12" t="s">
        <v>1855</v>
      </c>
      <c r="Z4" s="510">
        <v>3008</v>
      </c>
      <c r="AA4" s="509" t="s">
        <v>1854</v>
      </c>
      <c r="AB4" s="570">
        <v>3200</v>
      </c>
      <c r="AC4" s="520" t="s">
        <v>2007</v>
      </c>
      <c r="AD4" s="568">
        <v>3350</v>
      </c>
      <c r="AE4" s="520" t="s">
        <v>2000</v>
      </c>
      <c r="AF4" s="562">
        <v>3200</v>
      </c>
      <c r="AH4" s="566">
        <v>3517.5</v>
      </c>
      <c r="AI4">
        <v>11870</v>
      </c>
      <c r="AJ4" s="575"/>
      <c r="AL4" s="575">
        <v>6525.5</v>
      </c>
      <c r="AN4" s="6">
        <v>3008</v>
      </c>
      <c r="AP4" s="715">
        <v>3008</v>
      </c>
      <c r="AR4" s="737"/>
      <c r="AS4" s="737"/>
      <c r="AT4" s="737"/>
      <c r="AU4" s="737"/>
      <c r="AV4" t="s">
        <v>2167</v>
      </c>
    </row>
    <row r="5" spans="1:51" x14ac:dyDescent="0.25">
      <c r="A5" s="539" t="s">
        <v>1234</v>
      </c>
      <c r="B5" s="581" t="s">
        <v>1263</v>
      </c>
      <c r="C5" t="s">
        <v>4</v>
      </c>
      <c r="D5" t="s">
        <v>1339</v>
      </c>
      <c r="E5" s="304">
        <v>2950</v>
      </c>
      <c r="F5" s="12" t="s">
        <v>1377</v>
      </c>
      <c r="G5" s="322">
        <v>3008</v>
      </c>
      <c r="H5" s="12" t="s">
        <v>1381</v>
      </c>
      <c r="I5" s="37">
        <v>3008</v>
      </c>
      <c r="J5" s="12" t="s">
        <v>1382</v>
      </c>
      <c r="K5" s="40">
        <v>3008</v>
      </c>
      <c r="L5" s="12" t="s">
        <v>1417</v>
      </c>
      <c r="M5" s="398">
        <v>3008</v>
      </c>
      <c r="N5" s="12" t="s">
        <v>1498</v>
      </c>
      <c r="O5" s="409">
        <v>3200</v>
      </c>
      <c r="P5" s="12" t="s">
        <v>1502</v>
      </c>
      <c r="Q5" s="464">
        <v>3008</v>
      </c>
      <c r="R5" t="s">
        <v>1693</v>
      </c>
      <c r="T5" s="483">
        <v>3010</v>
      </c>
      <c r="U5" s="520" t="s">
        <v>2020</v>
      </c>
      <c r="V5" s="559">
        <v>3008</v>
      </c>
      <c r="W5" s="12" t="s">
        <v>1920</v>
      </c>
      <c r="X5" s="511">
        <v>3000</v>
      </c>
      <c r="Y5" s="12" t="s">
        <v>1920</v>
      </c>
      <c r="Z5" s="510">
        <v>3008</v>
      </c>
      <c r="AA5" s="520" t="s">
        <v>2009</v>
      </c>
      <c r="AB5" s="570">
        <v>3008</v>
      </c>
      <c r="AC5" s="520" t="s">
        <v>2004</v>
      </c>
      <c r="AD5" s="568">
        <v>3008</v>
      </c>
      <c r="AE5" s="520" t="s">
        <v>1999</v>
      </c>
      <c r="AF5" s="567">
        <v>3008</v>
      </c>
      <c r="AG5" s="520" t="s">
        <v>1992</v>
      </c>
      <c r="AH5" s="566">
        <v>3008</v>
      </c>
      <c r="AI5" t="s">
        <v>2098</v>
      </c>
      <c r="AJ5" s="574">
        <v>1504</v>
      </c>
      <c r="AL5" s="575">
        <v>3008</v>
      </c>
      <c r="AM5" t="s">
        <v>2099</v>
      </c>
      <c r="AN5" s="6">
        <f>1504+1504</f>
        <v>3008</v>
      </c>
      <c r="AP5" s="715">
        <v>1504</v>
      </c>
      <c r="AR5" s="737"/>
      <c r="AS5" s="737"/>
      <c r="AT5" s="737"/>
      <c r="AU5" s="737"/>
      <c r="AV5" t="s">
        <v>2170</v>
      </c>
    </row>
    <row r="6" spans="1:51" ht="36.75" customHeight="1" x14ac:dyDescent="0.25">
      <c r="A6" s="536" t="s">
        <v>1299</v>
      </c>
      <c r="B6" s="582" t="s">
        <v>2128</v>
      </c>
      <c r="C6" t="s">
        <v>4</v>
      </c>
      <c r="D6" t="s">
        <v>1334</v>
      </c>
      <c r="E6" s="322">
        <v>2950</v>
      </c>
      <c r="F6" s="12" t="s">
        <v>1319</v>
      </c>
      <c r="G6" s="322">
        <v>3008</v>
      </c>
      <c r="H6" s="12" t="s">
        <v>1319</v>
      </c>
      <c r="I6" s="37">
        <v>3200</v>
      </c>
      <c r="J6" s="12" t="s">
        <v>1403</v>
      </c>
      <c r="K6" s="40">
        <v>3010</v>
      </c>
      <c r="L6" s="12" t="s">
        <v>1437</v>
      </c>
      <c r="M6" s="40">
        <v>3008</v>
      </c>
      <c r="N6" s="12" t="s">
        <v>1511</v>
      </c>
      <c r="O6" s="409">
        <v>3200</v>
      </c>
      <c r="P6" s="12" t="s">
        <v>1584</v>
      </c>
      <c r="Q6" s="464">
        <v>3350</v>
      </c>
      <c r="R6" t="s">
        <v>149</v>
      </c>
      <c r="T6" s="483">
        <v>3008</v>
      </c>
      <c r="U6" t="s">
        <v>1761</v>
      </c>
      <c r="V6" s="559">
        <v>3200</v>
      </c>
      <c r="W6" s="12" t="s">
        <v>2014</v>
      </c>
      <c r="X6" s="511">
        <v>3008</v>
      </c>
      <c r="Y6" s="12" t="s">
        <v>2013</v>
      </c>
      <c r="Z6" s="510">
        <v>3200</v>
      </c>
      <c r="AA6" t="s">
        <v>1860</v>
      </c>
      <c r="AB6" s="570">
        <v>3008</v>
      </c>
      <c r="AC6" s="520" t="s">
        <v>2005</v>
      </c>
      <c r="AD6" s="568">
        <v>3200</v>
      </c>
      <c r="AE6" s="520" t="s">
        <v>1995</v>
      </c>
      <c r="AF6" s="567">
        <v>3200</v>
      </c>
      <c r="AG6" t="s">
        <v>2089</v>
      </c>
      <c r="AH6" s="566">
        <v>3200</v>
      </c>
      <c r="AI6">
        <v>11857</v>
      </c>
      <c r="AJ6" s="574">
        <v>3008</v>
      </c>
      <c r="AK6">
        <v>12488</v>
      </c>
      <c r="AL6" s="575">
        <v>3008</v>
      </c>
      <c r="AM6">
        <v>12905</v>
      </c>
      <c r="AN6" s="6">
        <v>3200</v>
      </c>
      <c r="AP6" s="562">
        <v>3200</v>
      </c>
      <c r="AR6" s="6">
        <v>800</v>
      </c>
      <c r="AS6" s="737"/>
      <c r="AT6" s="737"/>
      <c r="AU6" s="737"/>
      <c r="AV6" t="s">
        <v>217</v>
      </c>
    </row>
    <row r="7" spans="1:51" x14ac:dyDescent="0.25">
      <c r="A7" s="540" t="s">
        <v>1235</v>
      </c>
      <c r="B7" s="581" t="s">
        <v>1265</v>
      </c>
      <c r="C7" t="s">
        <v>4</v>
      </c>
      <c r="D7" t="s">
        <v>52</v>
      </c>
      <c r="E7" s="304">
        <v>2950</v>
      </c>
      <c r="F7" s="12" t="s">
        <v>1323</v>
      </c>
      <c r="G7" s="322">
        <v>3008</v>
      </c>
      <c r="H7" s="12" t="s">
        <v>1349</v>
      </c>
      <c r="I7" s="37">
        <v>3008</v>
      </c>
      <c r="J7" s="12" t="s">
        <v>1362</v>
      </c>
      <c r="K7" s="40">
        <v>3008</v>
      </c>
      <c r="L7" s="12" t="s">
        <v>1418</v>
      </c>
      <c r="M7" s="398">
        <v>3008</v>
      </c>
      <c r="N7" s="12" t="s">
        <v>1502</v>
      </c>
      <c r="O7" s="409">
        <v>3008</v>
      </c>
      <c r="P7" s="12" t="s">
        <v>1502</v>
      </c>
      <c r="Q7" s="464">
        <v>3008</v>
      </c>
      <c r="R7" t="s">
        <v>1610</v>
      </c>
      <c r="T7" s="483">
        <v>3008</v>
      </c>
      <c r="U7" s="520" t="s">
        <v>2019</v>
      </c>
      <c r="V7" s="559">
        <v>3008</v>
      </c>
      <c r="W7" s="12" t="s">
        <v>2017</v>
      </c>
      <c r="X7" s="511">
        <v>3008</v>
      </c>
      <c r="Y7" s="12" t="s">
        <v>1812</v>
      </c>
      <c r="Z7" s="510">
        <v>3008</v>
      </c>
      <c r="AA7" s="520" t="s">
        <v>1921</v>
      </c>
      <c r="AB7" s="570">
        <v>3008</v>
      </c>
      <c r="AC7" s="520" t="s">
        <v>2008</v>
      </c>
      <c r="AD7" s="568">
        <v>3008</v>
      </c>
      <c r="AE7" s="520" t="s">
        <v>2001</v>
      </c>
      <c r="AF7" s="567">
        <v>3008</v>
      </c>
      <c r="AG7" s="520" t="s">
        <v>1991</v>
      </c>
      <c r="AH7" s="566">
        <v>3008</v>
      </c>
      <c r="AI7">
        <v>11715</v>
      </c>
      <c r="AJ7" s="574">
        <v>3008</v>
      </c>
      <c r="AK7">
        <v>12364</v>
      </c>
      <c r="AL7" s="575">
        <v>3000</v>
      </c>
      <c r="AM7">
        <v>13236</v>
      </c>
      <c r="AN7" s="6">
        <v>3008</v>
      </c>
      <c r="AP7" s="715">
        <v>3008</v>
      </c>
      <c r="AR7" s="6">
        <v>800</v>
      </c>
      <c r="AS7" s="737" t="s">
        <v>2300</v>
      </c>
      <c r="AT7" s="737"/>
      <c r="AU7" s="737"/>
      <c r="AV7" t="s">
        <v>217</v>
      </c>
    </row>
    <row r="8" spans="1:51" x14ac:dyDescent="0.25">
      <c r="A8" s="536" t="s">
        <v>1236</v>
      </c>
      <c r="B8" s="581" t="s">
        <v>2129</v>
      </c>
      <c r="C8" t="s">
        <v>4</v>
      </c>
      <c r="D8" t="s">
        <v>1367</v>
      </c>
      <c r="E8" s="322">
        <v>2950</v>
      </c>
      <c r="F8" s="12" t="s">
        <v>1322</v>
      </c>
      <c r="G8" s="322">
        <v>3008</v>
      </c>
      <c r="H8" s="12" t="s">
        <v>1322</v>
      </c>
      <c r="I8" s="37">
        <v>3200</v>
      </c>
      <c r="J8" s="12" t="s">
        <v>1468</v>
      </c>
      <c r="K8" s="40">
        <v>3200</v>
      </c>
      <c r="L8" s="12" t="s">
        <v>1423</v>
      </c>
      <c r="M8" s="398">
        <v>3008</v>
      </c>
      <c r="N8" s="12" t="s">
        <v>1501</v>
      </c>
      <c r="O8" s="409">
        <v>3200</v>
      </c>
      <c r="P8" s="12" t="s">
        <v>1546</v>
      </c>
      <c r="Q8" s="464">
        <v>3008</v>
      </c>
      <c r="R8" t="s">
        <v>1615</v>
      </c>
      <c r="T8" s="483">
        <v>1504</v>
      </c>
      <c r="U8" t="s">
        <v>1758</v>
      </c>
      <c r="V8" s="559">
        <v>1504</v>
      </c>
      <c r="W8" s="12" t="s">
        <v>2016</v>
      </c>
      <c r="X8" s="511">
        <v>1504</v>
      </c>
      <c r="Y8" s="12" t="s">
        <v>1827</v>
      </c>
      <c r="Z8" s="510">
        <v>1504</v>
      </c>
      <c r="AA8" s="520" t="s">
        <v>1924</v>
      </c>
      <c r="AB8" s="570">
        <v>1504</v>
      </c>
      <c r="AC8" s="520" t="s">
        <v>2002</v>
      </c>
      <c r="AD8" s="568">
        <v>1504</v>
      </c>
      <c r="AE8" s="520" t="s">
        <v>1997</v>
      </c>
      <c r="AF8" s="567">
        <v>1504</v>
      </c>
      <c r="AG8" s="520" t="s">
        <v>1993</v>
      </c>
      <c r="AH8" s="566">
        <v>1504</v>
      </c>
      <c r="AI8">
        <v>11786</v>
      </c>
      <c r="AJ8" s="574">
        <v>1504</v>
      </c>
      <c r="AK8">
        <v>12475</v>
      </c>
      <c r="AL8" s="575">
        <v>1504</v>
      </c>
      <c r="AM8">
        <v>13272</v>
      </c>
      <c r="AN8" s="6">
        <v>1504</v>
      </c>
      <c r="AP8" s="715">
        <v>1504</v>
      </c>
      <c r="AR8" s="737"/>
      <c r="AS8" s="737"/>
      <c r="AT8" s="737"/>
      <c r="AU8" s="737"/>
      <c r="AV8" t="s">
        <v>217</v>
      </c>
    </row>
    <row r="9" spans="1:51" x14ac:dyDescent="0.25">
      <c r="A9" s="537" t="s">
        <v>1313</v>
      </c>
      <c r="B9" s="583" t="s">
        <v>1317</v>
      </c>
      <c r="C9" t="s">
        <v>83</v>
      </c>
      <c r="E9" s="322">
        <v>2950</v>
      </c>
      <c r="F9" s="12" t="s">
        <v>1328</v>
      </c>
      <c r="G9" s="322">
        <v>3840</v>
      </c>
      <c r="H9" s="12" t="s">
        <v>1329</v>
      </c>
      <c r="I9" s="37">
        <v>3379.2</v>
      </c>
      <c r="J9" s="12" t="s">
        <v>149</v>
      </c>
      <c r="K9" s="40">
        <v>3609.6</v>
      </c>
      <c r="L9" s="12" t="s">
        <v>1487</v>
      </c>
      <c r="M9" s="409">
        <v>3840</v>
      </c>
      <c r="N9" s="12" t="s">
        <v>1559</v>
      </c>
      <c r="O9" s="409">
        <v>3840</v>
      </c>
      <c r="P9" s="12" t="s">
        <v>1559</v>
      </c>
      <c r="Q9" s="464">
        <v>3840</v>
      </c>
      <c r="R9" t="s">
        <v>1705</v>
      </c>
      <c r="T9" s="483">
        <v>3609.6</v>
      </c>
      <c r="U9" t="s">
        <v>1706</v>
      </c>
      <c r="V9" s="559">
        <v>3609.6</v>
      </c>
      <c r="W9" s="12" t="s">
        <v>1883</v>
      </c>
      <c r="X9" s="497">
        <v>3609.6</v>
      </c>
      <c r="Y9" s="12" t="s">
        <v>1883</v>
      </c>
      <c r="Z9" s="510">
        <v>3609.6</v>
      </c>
      <c r="AA9" s="520" t="s">
        <v>2010</v>
      </c>
      <c r="AB9" s="570">
        <v>3840</v>
      </c>
      <c r="AC9" s="520" t="s">
        <v>2006</v>
      </c>
      <c r="AD9" s="568">
        <v>3609.6</v>
      </c>
      <c r="AE9" s="520" t="s">
        <v>149</v>
      </c>
      <c r="AF9" s="568">
        <v>3609.6</v>
      </c>
      <c r="AG9" s="520" t="s">
        <v>149</v>
      </c>
      <c r="AH9" s="566">
        <v>3350</v>
      </c>
      <c r="AI9">
        <v>11827</v>
      </c>
      <c r="AJ9" s="574">
        <v>3008</v>
      </c>
      <c r="AK9">
        <v>12489</v>
      </c>
      <c r="AL9" s="575">
        <v>3350</v>
      </c>
      <c r="AN9" s="586">
        <v>3008</v>
      </c>
      <c r="AR9" s="737"/>
      <c r="AS9" s="737"/>
      <c r="AT9" s="737"/>
      <c r="AU9" s="737"/>
      <c r="AV9" t="s">
        <v>2162</v>
      </c>
    </row>
    <row r="10" spans="1:51" s="12" customFormat="1" ht="30" customHeight="1" x14ac:dyDescent="0.25">
      <c r="A10" s="536" t="s">
        <v>1387</v>
      </c>
      <c r="B10" s="601" t="s">
        <v>2166</v>
      </c>
      <c r="C10" s="12" t="s">
        <v>4</v>
      </c>
      <c r="E10" s="37">
        <v>2950</v>
      </c>
      <c r="F10" s="400" t="s">
        <v>1395</v>
      </c>
      <c r="G10" s="349"/>
      <c r="I10" s="37">
        <v>3200</v>
      </c>
      <c r="J10" s="12" t="s">
        <v>1396</v>
      </c>
      <c r="K10" s="409">
        <v>3670</v>
      </c>
      <c r="L10" s="12" t="s">
        <v>1658</v>
      </c>
      <c r="M10" s="409">
        <v>3510</v>
      </c>
      <c r="N10" s="12" t="s">
        <v>1658</v>
      </c>
      <c r="O10" s="409">
        <v>3350</v>
      </c>
      <c r="P10" s="12" t="s">
        <v>1658</v>
      </c>
      <c r="Q10" s="409">
        <v>3008</v>
      </c>
      <c r="R10" s="12" t="s">
        <v>1658</v>
      </c>
      <c r="T10" s="483">
        <v>3008</v>
      </c>
      <c r="U10" s="12" t="s">
        <v>1706</v>
      </c>
      <c r="V10" s="569">
        <v>3008</v>
      </c>
      <c r="W10" s="12" t="s">
        <v>1706</v>
      </c>
      <c r="X10" s="483">
        <v>3008</v>
      </c>
      <c r="Y10" s="12" t="s">
        <v>1706</v>
      </c>
      <c r="Z10" s="483">
        <v>3008</v>
      </c>
      <c r="AA10" s="12" t="s">
        <v>1706</v>
      </c>
      <c r="AB10" s="569">
        <v>3008</v>
      </c>
      <c r="AC10" s="12" t="s">
        <v>1706</v>
      </c>
      <c r="AD10" s="569">
        <v>3008</v>
      </c>
      <c r="AE10" s="12" t="s">
        <v>1706</v>
      </c>
      <c r="AF10" s="567">
        <v>3008</v>
      </c>
      <c r="AG10" s="12" t="s">
        <v>2088</v>
      </c>
      <c r="AH10" s="566">
        <v>3008</v>
      </c>
      <c r="AI10" s="12" t="s">
        <v>2172</v>
      </c>
      <c r="AJ10" s="574">
        <v>3008</v>
      </c>
      <c r="AL10" s="575">
        <v>3008</v>
      </c>
      <c r="AN10" s="584">
        <v>3008</v>
      </c>
      <c r="AP10" s="563">
        <v>3008</v>
      </c>
      <c r="AV10" s="12" t="s">
        <v>537</v>
      </c>
    </row>
    <row r="11" spans="1:51" s="340" customFormat="1" ht="30" x14ac:dyDescent="0.25">
      <c r="A11" s="536" t="s">
        <v>1237</v>
      </c>
      <c r="B11" s="581" t="s">
        <v>1271</v>
      </c>
      <c r="C11" s="340" t="s">
        <v>4</v>
      </c>
      <c r="D11" s="340" t="s">
        <v>1336</v>
      </c>
      <c r="E11" s="341">
        <v>2950</v>
      </c>
      <c r="F11" s="347" t="s">
        <v>1291</v>
      </c>
      <c r="G11" s="341">
        <v>3008</v>
      </c>
      <c r="H11" s="348" t="s">
        <v>1331</v>
      </c>
      <c r="I11" s="350">
        <v>3008</v>
      </c>
      <c r="J11" s="348" t="s">
        <v>1390</v>
      </c>
      <c r="K11" s="381">
        <f>1804.8+1203.2</f>
        <v>3008</v>
      </c>
      <c r="L11" s="348" t="s">
        <v>1488</v>
      </c>
      <c r="M11" s="404">
        <v>3008</v>
      </c>
      <c r="N11" s="348" t="s">
        <v>1493</v>
      </c>
      <c r="O11" s="466">
        <v>3008</v>
      </c>
      <c r="P11" s="348" t="s">
        <v>1566</v>
      </c>
      <c r="Q11" s="464">
        <v>3008</v>
      </c>
      <c r="R11" s="340" t="s">
        <v>1623</v>
      </c>
      <c r="S11" s="342"/>
      <c r="T11" s="483">
        <v>3008</v>
      </c>
      <c r="U11" t="s">
        <v>1704</v>
      </c>
      <c r="V11" s="573">
        <v>3008</v>
      </c>
      <c r="W11" s="348" t="s">
        <v>1788</v>
      </c>
      <c r="X11" s="512">
        <v>3008</v>
      </c>
      <c r="Y11" s="348" t="s">
        <v>1807</v>
      </c>
      <c r="Z11" s="510">
        <v>3008</v>
      </c>
      <c r="AA11" s="340" t="s">
        <v>1922</v>
      </c>
      <c r="AB11" s="570">
        <v>3008</v>
      </c>
      <c r="AC11" s="340" t="s">
        <v>1966</v>
      </c>
      <c r="AD11" s="568">
        <v>3008</v>
      </c>
      <c r="AE11" s="340" t="s">
        <v>1996</v>
      </c>
      <c r="AF11" s="567">
        <v>3008</v>
      </c>
      <c r="AG11" s="340" t="s">
        <v>2087</v>
      </c>
      <c r="AH11" s="577">
        <v>3008</v>
      </c>
      <c r="AI11" s="340" t="s">
        <v>2101</v>
      </c>
      <c r="AJ11" s="576">
        <v>1545</v>
      </c>
      <c r="AK11" s="340">
        <v>12764</v>
      </c>
      <c r="AL11" s="578">
        <v>3008</v>
      </c>
      <c r="AN11" s="584">
        <v>3008</v>
      </c>
      <c r="AP11" s="599">
        <v>3008</v>
      </c>
      <c r="AV11" s="340" t="s">
        <v>217</v>
      </c>
      <c r="AW11" s="340" t="s">
        <v>2233</v>
      </c>
    </row>
    <row r="12" spans="1:51" x14ac:dyDescent="0.25">
      <c r="A12" s="539" t="s">
        <v>1238</v>
      </c>
      <c r="B12" s="581" t="s">
        <v>1261</v>
      </c>
      <c r="C12" t="s">
        <v>4</v>
      </c>
      <c r="D12" t="s">
        <v>1340</v>
      </c>
      <c r="E12" s="322">
        <v>2950</v>
      </c>
      <c r="F12" s="12" t="s">
        <v>1378</v>
      </c>
      <c r="G12" s="322">
        <v>3008</v>
      </c>
      <c r="H12" s="12" t="s">
        <v>1379</v>
      </c>
      <c r="I12" s="37">
        <v>2408</v>
      </c>
      <c r="J12" s="12" t="s">
        <v>1467</v>
      </c>
      <c r="K12" s="40">
        <v>3008</v>
      </c>
      <c r="L12" s="12" t="s">
        <v>1564</v>
      </c>
      <c r="M12" s="398">
        <v>3008</v>
      </c>
      <c r="N12" s="12" t="s">
        <v>1579</v>
      </c>
      <c r="O12" s="409">
        <v>3008</v>
      </c>
      <c r="P12" s="12" t="s">
        <v>1565</v>
      </c>
      <c r="Q12" s="6"/>
      <c r="T12" s="483">
        <v>3008</v>
      </c>
      <c r="U12" s="520" t="s">
        <v>1883</v>
      </c>
      <c r="V12" s="573">
        <v>3008</v>
      </c>
      <c r="W12" s="12" t="s">
        <v>1883</v>
      </c>
      <c r="X12" s="512">
        <v>3008</v>
      </c>
      <c r="Y12" s="12" t="s">
        <v>1883</v>
      </c>
      <c r="Z12" s="510">
        <v>3008</v>
      </c>
      <c r="AA12" s="12" t="s">
        <v>2011</v>
      </c>
      <c r="AB12" s="568">
        <v>3008</v>
      </c>
      <c r="AC12" s="12" t="s">
        <v>149</v>
      </c>
      <c r="AD12" s="568">
        <v>3008</v>
      </c>
      <c r="AE12" s="12" t="s">
        <v>149</v>
      </c>
      <c r="AF12" s="566">
        <v>3008</v>
      </c>
      <c r="AJ12" s="574"/>
      <c r="AL12" s="575"/>
      <c r="AN12" s="586">
        <v>3008</v>
      </c>
      <c r="AP12" s="715">
        <v>13400</v>
      </c>
      <c r="AR12" s="737"/>
      <c r="AS12" s="737"/>
      <c r="AT12" s="737"/>
      <c r="AU12" s="737"/>
      <c r="AV12" t="s">
        <v>537</v>
      </c>
    </row>
    <row r="13" spans="1:51" x14ac:dyDescent="0.25">
      <c r="A13" s="536" t="s">
        <v>1239</v>
      </c>
      <c r="B13" s="581" t="s">
        <v>2130</v>
      </c>
      <c r="C13" t="s">
        <v>4</v>
      </c>
      <c r="E13" s="322">
        <v>2950</v>
      </c>
      <c r="F13" s="12" t="s">
        <v>1321</v>
      </c>
      <c r="G13" s="322">
        <v>1600</v>
      </c>
      <c r="H13" s="12" t="s">
        <v>1321</v>
      </c>
      <c r="I13" s="37">
        <v>1600</v>
      </c>
      <c r="J13" s="12" t="s">
        <v>1361</v>
      </c>
      <c r="K13" s="40">
        <v>1600</v>
      </c>
      <c r="L13" s="12" t="s">
        <v>1422</v>
      </c>
      <c r="M13" s="398">
        <v>1600</v>
      </c>
      <c r="N13" s="12" t="s">
        <v>1500</v>
      </c>
      <c r="O13" s="409">
        <v>1600</v>
      </c>
      <c r="P13" s="12" t="s">
        <v>1547</v>
      </c>
      <c r="Q13" s="464">
        <v>1600</v>
      </c>
      <c r="R13" t="s">
        <v>1616</v>
      </c>
      <c r="T13" s="483">
        <v>800</v>
      </c>
      <c r="U13" t="s">
        <v>1759</v>
      </c>
      <c r="V13" s="559">
        <v>800</v>
      </c>
      <c r="W13" s="12" t="s">
        <v>2015</v>
      </c>
      <c r="X13" s="511">
        <v>800</v>
      </c>
      <c r="Y13" s="12" t="s">
        <v>1828</v>
      </c>
      <c r="Z13" s="510">
        <v>800</v>
      </c>
      <c r="AA13" s="520" t="s">
        <v>1923</v>
      </c>
      <c r="AB13" s="570">
        <v>800</v>
      </c>
      <c r="AC13" s="520" t="s">
        <v>2003</v>
      </c>
      <c r="AD13" s="568">
        <v>800</v>
      </c>
      <c r="AE13" s="520" t="s">
        <v>1998</v>
      </c>
      <c r="AF13" s="567">
        <v>800</v>
      </c>
      <c r="AG13" s="520" t="s">
        <v>1994</v>
      </c>
      <c r="AH13" s="566">
        <v>800</v>
      </c>
      <c r="AI13">
        <v>11787</v>
      </c>
      <c r="AJ13" s="574">
        <v>800</v>
      </c>
      <c r="AK13">
        <v>12487</v>
      </c>
      <c r="AL13" s="575">
        <v>800</v>
      </c>
      <c r="AM13">
        <v>13284</v>
      </c>
      <c r="AN13" s="6">
        <v>800</v>
      </c>
      <c r="AP13" s="715">
        <v>800</v>
      </c>
      <c r="AR13" s="737"/>
      <c r="AS13" s="737"/>
      <c r="AT13" s="737"/>
      <c r="AU13" s="737"/>
      <c r="AV13" t="s">
        <v>217</v>
      </c>
    </row>
    <row r="14" spans="1:51" ht="22.5" customHeight="1" x14ac:dyDescent="0.25">
      <c r="A14" s="346" t="s">
        <v>52</v>
      </c>
      <c r="B14" s="581"/>
      <c r="E14" s="9"/>
      <c r="F14" s="12"/>
      <c r="G14" s="9"/>
      <c r="H14" s="12"/>
      <c r="I14" s="9"/>
      <c r="J14" s="12"/>
      <c r="K14" s="9"/>
      <c r="L14" s="12"/>
      <c r="M14" s="409">
        <v>3200</v>
      </c>
      <c r="N14" s="12" t="s">
        <v>1582</v>
      </c>
      <c r="O14" s="9"/>
      <c r="P14" s="12"/>
      <c r="Q14" s="6"/>
      <c r="T14" s="6"/>
      <c r="W14" s="12"/>
      <c r="X14" s="6"/>
      <c r="Y14" s="12"/>
      <c r="Z14" s="6"/>
      <c r="AH14" s="566"/>
      <c r="AJ14" s="574"/>
      <c r="AL14" s="575"/>
      <c r="AR14" s="737"/>
      <c r="AS14" s="737"/>
      <c r="AT14" s="737"/>
      <c r="AU14" s="737"/>
      <c r="AV14" t="s">
        <v>2168</v>
      </c>
    </row>
    <row r="15" spans="1:51" x14ac:dyDescent="0.25">
      <c r="A15" s="536" t="s">
        <v>1240</v>
      </c>
      <c r="B15" s="581"/>
      <c r="C15" t="s">
        <v>83</v>
      </c>
      <c r="E15" s="304">
        <v>2950</v>
      </c>
      <c r="F15" s="12" t="s">
        <v>1350</v>
      </c>
      <c r="G15" s="322">
        <v>3840</v>
      </c>
      <c r="H15" s="12" t="s">
        <v>1318</v>
      </c>
      <c r="I15" s="37">
        <v>3379.2</v>
      </c>
      <c r="J15" s="12" t="s">
        <v>1466</v>
      </c>
      <c r="K15" s="40">
        <v>3609.6</v>
      </c>
      <c r="L15" s="12" t="s">
        <v>1489</v>
      </c>
      <c r="M15" s="398">
        <v>3609.6</v>
      </c>
      <c r="N15" s="12" t="s">
        <v>149</v>
      </c>
      <c r="O15" s="409">
        <v>3379.2</v>
      </c>
      <c r="P15" s="12" t="s">
        <v>1581</v>
      </c>
      <c r="Q15" s="464">
        <v>4070.4</v>
      </c>
      <c r="R15" t="s">
        <v>1609</v>
      </c>
      <c r="T15" s="483">
        <v>3990</v>
      </c>
      <c r="U15" t="s">
        <v>1767</v>
      </c>
      <c r="V15" s="569">
        <v>3609.6</v>
      </c>
      <c r="W15" s="12" t="s">
        <v>1767</v>
      </c>
      <c r="X15" s="511">
        <v>3609.6</v>
      </c>
      <c r="Y15" s="12" t="s">
        <v>1883</v>
      </c>
      <c r="Z15" s="510">
        <v>3609.6</v>
      </c>
      <c r="AA15" s="520" t="s">
        <v>2012</v>
      </c>
      <c r="AB15" s="570">
        <v>3840</v>
      </c>
      <c r="AC15" s="520" t="s">
        <v>2006</v>
      </c>
      <c r="AD15" s="568">
        <v>3840</v>
      </c>
      <c r="AE15" s="520" t="s">
        <v>1093</v>
      </c>
      <c r="AF15" s="562">
        <v>3609.6</v>
      </c>
      <c r="AH15" s="566">
        <v>3990</v>
      </c>
      <c r="AJ15" s="574">
        <v>3690.6</v>
      </c>
      <c r="AL15" s="575">
        <v>3609.6</v>
      </c>
      <c r="AN15" s="6">
        <v>3609.6</v>
      </c>
      <c r="AP15" s="715">
        <v>3609.6</v>
      </c>
      <c r="AR15" s="737"/>
      <c r="AS15" s="737"/>
      <c r="AT15" s="737"/>
      <c r="AU15" s="737"/>
      <c r="AV15" t="s">
        <v>217</v>
      </c>
    </row>
    <row r="16" spans="1:51" x14ac:dyDescent="0.25">
      <c r="A16" s="12"/>
      <c r="B16" s="12"/>
      <c r="E16" s="1197" t="s">
        <v>1185</v>
      </c>
      <c r="F16" s="1197"/>
      <c r="G16" s="1198" t="s">
        <v>1224</v>
      </c>
      <c r="H16" s="1198"/>
      <c r="I16" s="1193" t="s">
        <v>1358</v>
      </c>
      <c r="J16" s="1193"/>
      <c r="K16" s="1194" t="s">
        <v>1406</v>
      </c>
      <c r="L16" s="1194"/>
      <c r="M16" s="1189" t="s">
        <v>1429</v>
      </c>
      <c r="N16" s="1189"/>
      <c r="O16" s="1186" t="s">
        <v>1430</v>
      </c>
      <c r="P16" s="1186"/>
      <c r="Q16" s="1219" t="s">
        <v>154</v>
      </c>
      <c r="R16" s="1219"/>
      <c r="T16" s="1202" t="s">
        <v>155</v>
      </c>
      <c r="U16" s="1202"/>
      <c r="V16" s="1199" t="s">
        <v>156</v>
      </c>
      <c r="W16" s="1200"/>
      <c r="X16" s="1213" t="s">
        <v>199</v>
      </c>
      <c r="Y16" s="1213"/>
      <c r="Z16" s="1214" t="s">
        <v>380</v>
      </c>
      <c r="AA16" s="1214"/>
      <c r="AB16" s="1218" t="s">
        <v>1171</v>
      </c>
      <c r="AC16" s="1218"/>
      <c r="AD16" s="1219" t="s">
        <v>1185</v>
      </c>
      <c r="AE16" s="1219"/>
      <c r="AF16" s="1217" t="s">
        <v>1224</v>
      </c>
      <c r="AG16" s="1217"/>
      <c r="AH16" s="566" t="s">
        <v>1358</v>
      </c>
      <c r="AI16" s="522"/>
      <c r="AJ16" s="574" t="s">
        <v>1406</v>
      </c>
      <c r="AK16" s="574"/>
      <c r="AL16" s="575" t="s">
        <v>1429</v>
      </c>
      <c r="AM16" s="467"/>
      <c r="AN16" s="1220" t="s">
        <v>1430</v>
      </c>
      <c r="AO16" s="1220"/>
      <c r="AP16" s="1215" t="s">
        <v>154</v>
      </c>
      <c r="AQ16" s="1215"/>
      <c r="AR16" s="1225" t="s">
        <v>155</v>
      </c>
      <c r="AS16" s="1225"/>
      <c r="AT16" s="761"/>
      <c r="AU16" s="761"/>
      <c r="AV16" s="1216" t="s">
        <v>2163</v>
      </c>
      <c r="AW16" s="1216"/>
      <c r="AX16" s="1216"/>
      <c r="AY16" s="1216"/>
    </row>
    <row r="17" spans="1:47" x14ac:dyDescent="0.25">
      <c r="E17" s="1191">
        <f>E4+E5+E7+E15</f>
        <v>11800</v>
      </c>
      <c r="F17" s="1192"/>
      <c r="G17" s="1191">
        <f>E6+E8+E9+E11+E12+E13+G4+G5+G6+G7+G8+G9+G11+G12+G13+G15</f>
        <v>48036</v>
      </c>
      <c r="H17" s="1192"/>
      <c r="I17" s="1191">
        <f>SUM(E29+E10+G29+I4+I5+I6+I7+I8+I9+I29+I10+I11+I12+I13+I15)</f>
        <v>44890.399999999994</v>
      </c>
      <c r="J17" s="1192"/>
      <c r="K17" s="1191">
        <f>K4+K5+K6+K7+K8+K9+K11+K13+K15</f>
        <v>27253.199999999997</v>
      </c>
      <c r="L17" s="1192"/>
      <c r="M17" s="1191">
        <f>M4+M5+M7+M8+M11+M12+M13+M15+1804.8</f>
        <v>25404.399999999998</v>
      </c>
      <c r="N17" s="1192"/>
      <c r="O17" s="1191">
        <f>M9+M14+O5+O6+O7+O8+O9+O12+O13+O15+1203.2+O4+K10+M10+O10+Q10</f>
        <v>49566.400000000001</v>
      </c>
      <c r="P17" s="1192"/>
      <c r="Q17" s="1191">
        <f>+Q4+Q5+Q6+Q7+Q8+Q9+Q11+Q13+Q15</f>
        <v>27900.400000000001</v>
      </c>
      <c r="R17" s="1192"/>
      <c r="X17" s="1191">
        <f>+V4+X4+X5+X7+X8+X11+X12+X13+X15</f>
        <v>24805.1</v>
      </c>
      <c r="Y17" s="1192"/>
      <c r="Z17" s="1191">
        <f>+Z4+Z6+Z7+Z8+Z11+Z13</f>
        <v>14528</v>
      </c>
      <c r="AA17" s="1192"/>
      <c r="AR17" s="737"/>
      <c r="AS17" s="737"/>
      <c r="AT17" s="737"/>
      <c r="AU17" s="737"/>
    </row>
    <row r="19" spans="1:47" x14ac:dyDescent="0.25">
      <c r="K19" t="s">
        <v>1441</v>
      </c>
    </row>
    <row r="21" spans="1:47" ht="15" customHeight="1" x14ac:dyDescent="0.25">
      <c r="C21" s="1203" t="s">
        <v>1250</v>
      </c>
      <c r="D21" s="1203"/>
      <c r="E21" s="1203"/>
      <c r="F21" s="1203"/>
      <c r="G21" s="1203"/>
      <c r="H21" s="1203"/>
      <c r="I21" s="1203"/>
      <c r="J21" s="1203"/>
      <c r="K21" s="1203"/>
      <c r="L21" s="1203"/>
      <c r="M21" s="1203"/>
      <c r="N21" s="6"/>
      <c r="P21" s="6"/>
      <c r="R21" s="6"/>
      <c r="V21" s="561"/>
    </row>
    <row r="22" spans="1:47" ht="15" customHeight="1" x14ac:dyDescent="0.25">
      <c r="C22" s="1203"/>
      <c r="D22" s="1203"/>
      <c r="E22" s="1203"/>
      <c r="F22" s="1203"/>
      <c r="G22" s="1203"/>
      <c r="H22" s="1203"/>
      <c r="I22" s="1203"/>
      <c r="J22" s="1203"/>
      <c r="K22" s="1203"/>
      <c r="L22" s="1203"/>
      <c r="M22" s="1203"/>
      <c r="N22" s="6"/>
      <c r="P22" s="6"/>
      <c r="R22" s="6"/>
      <c r="V22" s="561"/>
    </row>
    <row r="23" spans="1:47" s="12" customFormat="1" ht="26.25" customHeight="1" x14ac:dyDescent="0.25">
      <c r="A23" s="13"/>
      <c r="B23" s="13"/>
      <c r="C23" s="14"/>
      <c r="D23" s="14"/>
      <c r="E23" s="15"/>
      <c r="F23" s="16"/>
      <c r="G23" s="17"/>
      <c r="H23" s="9"/>
      <c r="I23" s="8"/>
      <c r="J23" s="9"/>
      <c r="K23" s="8"/>
      <c r="L23" s="9"/>
      <c r="M23" s="8"/>
      <c r="N23" s="9"/>
      <c r="P23" s="9"/>
      <c r="R23" s="9"/>
      <c r="S23" s="11"/>
      <c r="V23" s="561"/>
      <c r="AB23" s="563"/>
      <c r="AD23" s="563"/>
      <c r="AF23" s="563"/>
      <c r="AH23" s="563"/>
      <c r="AJ23" s="563"/>
      <c r="AL23" s="563"/>
      <c r="AN23" s="9"/>
      <c r="AP23" s="563"/>
    </row>
    <row r="24" spans="1:47" s="11" customFormat="1" ht="60" x14ac:dyDescent="0.25">
      <c r="A24" s="10" t="s">
        <v>163</v>
      </c>
      <c r="B24" s="695" t="s">
        <v>2139</v>
      </c>
      <c r="C24" s="10" t="s">
        <v>0</v>
      </c>
      <c r="D24" s="10"/>
      <c r="E24" s="10" t="s">
        <v>94</v>
      </c>
      <c r="F24" s="10" t="s">
        <v>111</v>
      </c>
      <c r="G24" s="10" t="s">
        <v>166</v>
      </c>
      <c r="H24" s="10" t="s">
        <v>111</v>
      </c>
      <c r="I24" s="42" t="s">
        <v>167</v>
      </c>
      <c r="J24" s="324" t="s">
        <v>111</v>
      </c>
      <c r="K24" s="42" t="s">
        <v>1139</v>
      </c>
      <c r="L24" s="324" t="s">
        <v>111</v>
      </c>
      <c r="M24" s="42" t="s">
        <v>1140</v>
      </c>
      <c r="N24" s="324" t="s">
        <v>111</v>
      </c>
      <c r="O24" s="42" t="s">
        <v>1091</v>
      </c>
      <c r="P24" s="324" t="s">
        <v>111</v>
      </c>
      <c r="Q24" s="309" t="s">
        <v>1612</v>
      </c>
      <c r="R24" s="324" t="s">
        <v>111</v>
      </c>
      <c r="T24" s="560" t="s">
        <v>2100</v>
      </c>
      <c r="V24" s="561"/>
      <c r="AB24" s="561"/>
      <c r="AD24" s="561"/>
      <c r="AF24" s="561"/>
      <c r="AH24" s="561"/>
      <c r="AJ24" s="561"/>
      <c r="AL24" s="561"/>
      <c r="AN24" s="48"/>
      <c r="AP24" s="561"/>
    </row>
    <row r="25" spans="1:47" ht="30.75" customHeight="1" x14ac:dyDescent="0.25">
      <c r="A25" s="536" t="s">
        <v>1241</v>
      </c>
      <c r="B25" s="589" t="s">
        <v>1287</v>
      </c>
      <c r="C25" t="s">
        <v>83</v>
      </c>
      <c r="E25" s="304">
        <v>3000</v>
      </c>
      <c r="F25" s="12" t="s">
        <v>1307</v>
      </c>
      <c r="G25" s="322">
        <v>3610</v>
      </c>
      <c r="H25" s="12" t="s">
        <v>1380</v>
      </c>
      <c r="I25" s="40">
        <v>4182</v>
      </c>
      <c r="J25" s="12" t="s">
        <v>1492</v>
      </c>
      <c r="K25" s="409">
        <v>4182</v>
      </c>
      <c r="L25" s="467" t="s">
        <v>1553</v>
      </c>
      <c r="M25" s="464">
        <v>4182</v>
      </c>
      <c r="N25" t="s">
        <v>1756</v>
      </c>
      <c r="O25" s="497">
        <v>4182</v>
      </c>
      <c r="P25" t="s">
        <v>1797</v>
      </c>
      <c r="Q25" s="398">
        <v>4182</v>
      </c>
      <c r="R25" s="520">
        <v>7825</v>
      </c>
      <c r="V25" s="562">
        <v>4182</v>
      </c>
      <c r="W25">
        <v>8737</v>
      </c>
      <c r="Z25">
        <v>700</v>
      </c>
      <c r="AA25">
        <v>9863</v>
      </c>
      <c r="AB25" s="562">
        <v>4182</v>
      </c>
      <c r="AC25">
        <v>10613</v>
      </c>
      <c r="AR25" s="562">
        <v>35704</v>
      </c>
      <c r="AS25" s="562"/>
      <c r="AT25" s="562"/>
    </row>
    <row r="26" spans="1:47" s="614" customFormat="1" ht="23.25" customHeight="1" x14ac:dyDescent="0.25">
      <c r="A26" s="613" t="s">
        <v>1242</v>
      </c>
      <c r="E26" s="615"/>
      <c r="G26" s="615"/>
      <c r="I26" s="615"/>
      <c r="K26" s="615"/>
      <c r="M26" s="615"/>
      <c r="O26" s="615"/>
      <c r="V26" s="616"/>
      <c r="AB26" s="616"/>
      <c r="AD26" s="616"/>
      <c r="AF26" s="616"/>
      <c r="AH26" s="616"/>
      <c r="AJ26" s="616"/>
      <c r="AL26" s="616"/>
      <c r="AN26" s="615"/>
      <c r="AP26" s="616"/>
    </row>
    <row r="27" spans="1:47" s="12" customFormat="1" x14ac:dyDescent="0.25">
      <c r="A27" s="541" t="s">
        <v>1355</v>
      </c>
      <c r="B27" s="589" t="s">
        <v>2133</v>
      </c>
      <c r="C27" s="12" t="s">
        <v>4</v>
      </c>
      <c r="E27" s="304">
        <v>2950</v>
      </c>
      <c r="F27" s="12" t="s">
        <v>1433</v>
      </c>
      <c r="G27" s="37">
        <v>3510</v>
      </c>
      <c r="H27" s="12" t="s">
        <v>1400</v>
      </c>
      <c r="I27" s="37">
        <v>3350</v>
      </c>
      <c r="J27" s="12" t="s">
        <v>1400</v>
      </c>
      <c r="K27" s="40">
        <v>3350</v>
      </c>
      <c r="L27" s="12" t="s">
        <v>1454</v>
      </c>
      <c r="M27" s="398">
        <v>3008</v>
      </c>
      <c r="N27" s="12" t="s">
        <v>1497</v>
      </c>
      <c r="O27" s="460">
        <v>3350</v>
      </c>
      <c r="P27" s="12" t="s">
        <v>1605</v>
      </c>
      <c r="Q27" s="497">
        <v>3200</v>
      </c>
      <c r="R27" s="12" t="s">
        <v>1795</v>
      </c>
      <c r="S27" s="11"/>
      <c r="T27" s="511">
        <v>3200</v>
      </c>
      <c r="U27" s="12" t="s">
        <v>1857</v>
      </c>
      <c r="V27" s="572">
        <v>3200</v>
      </c>
      <c r="W27" s="12" t="s">
        <v>1858</v>
      </c>
      <c r="X27" s="398">
        <v>3200</v>
      </c>
      <c r="Y27" s="12" t="s">
        <v>1954</v>
      </c>
      <c r="Z27" s="398">
        <v>3200</v>
      </c>
      <c r="AA27" s="12" t="s">
        <v>1954</v>
      </c>
      <c r="AB27" s="568">
        <v>3200</v>
      </c>
      <c r="AC27" s="12" t="s">
        <v>2021</v>
      </c>
      <c r="AD27" s="563">
        <v>3200</v>
      </c>
      <c r="AE27" s="12">
        <v>10559</v>
      </c>
      <c r="AF27" s="563"/>
      <c r="AH27" s="566"/>
      <c r="AJ27" s="565"/>
      <c r="AL27" s="564"/>
      <c r="AN27" s="9"/>
      <c r="AP27" s="717">
        <v>11500</v>
      </c>
      <c r="AR27" s="562">
        <f>11500+9000</f>
        <v>20500</v>
      </c>
    </row>
    <row r="28" spans="1:47" ht="36.75" customHeight="1" x14ac:dyDescent="0.25">
      <c r="A28" s="536" t="s">
        <v>1243</v>
      </c>
      <c r="B28" s="589" t="s">
        <v>2134</v>
      </c>
      <c r="C28" t="s">
        <v>83</v>
      </c>
      <c r="E28" s="304">
        <v>2950</v>
      </c>
      <c r="F28" s="12" t="s">
        <v>1308</v>
      </c>
      <c r="G28" s="304">
        <v>3840</v>
      </c>
      <c r="H28" s="12" t="s">
        <v>1308</v>
      </c>
      <c r="I28" s="37">
        <v>3379.2</v>
      </c>
      <c r="J28" s="12" t="s">
        <v>1476</v>
      </c>
      <c r="K28" s="40">
        <v>3609.6</v>
      </c>
      <c r="L28" s="12" t="s">
        <v>1412</v>
      </c>
      <c r="M28" s="398">
        <v>3609.6</v>
      </c>
      <c r="N28" s="12" t="s">
        <v>1503</v>
      </c>
      <c r="O28" s="409">
        <v>3609.6</v>
      </c>
      <c r="P28" s="12" t="s">
        <v>1540</v>
      </c>
      <c r="Q28" s="464">
        <v>3609.6</v>
      </c>
      <c r="R28" t="s">
        <v>1611</v>
      </c>
      <c r="T28" s="483">
        <v>3840</v>
      </c>
      <c r="U28" t="s">
        <v>1757</v>
      </c>
      <c r="V28" s="572">
        <v>3840</v>
      </c>
      <c r="W28" t="s">
        <v>1811</v>
      </c>
      <c r="X28" s="511">
        <v>3840</v>
      </c>
      <c r="Y28" s="520" t="s">
        <v>1811</v>
      </c>
      <c r="Z28" s="510">
        <v>3990</v>
      </c>
      <c r="AA28" t="s">
        <v>1859</v>
      </c>
      <c r="AB28" s="571">
        <v>3609.6</v>
      </c>
      <c r="AC28" s="520" t="s">
        <v>1943</v>
      </c>
      <c r="AD28" s="568">
        <v>3609.6</v>
      </c>
      <c r="AF28" s="562">
        <v>3609</v>
      </c>
      <c r="AH28" s="566">
        <v>3609.6</v>
      </c>
      <c r="AI28">
        <v>11733</v>
      </c>
      <c r="AJ28" s="565">
        <v>3609.6</v>
      </c>
      <c r="AK28">
        <v>12761</v>
      </c>
      <c r="AL28" s="564">
        <v>3609.6</v>
      </c>
      <c r="AM28">
        <v>12899</v>
      </c>
      <c r="AN28" s="6">
        <v>3609.6</v>
      </c>
      <c r="AP28" s="562">
        <v>2406</v>
      </c>
      <c r="AR28" t="s">
        <v>2232</v>
      </c>
    </row>
    <row r="29" spans="1:47" s="12" customFormat="1" x14ac:dyDescent="0.25">
      <c r="A29" s="539" t="s">
        <v>1356</v>
      </c>
      <c r="C29" s="12" t="s">
        <v>4</v>
      </c>
      <c r="E29" s="37">
        <v>2950</v>
      </c>
      <c r="F29" s="12" t="s">
        <v>1551</v>
      </c>
      <c r="G29" s="37">
        <v>3200</v>
      </c>
      <c r="H29" s="12" t="s">
        <v>1551</v>
      </c>
      <c r="I29" s="37">
        <v>3200</v>
      </c>
      <c r="J29" s="12" t="s">
        <v>1550</v>
      </c>
      <c r="K29" s="40">
        <v>3200</v>
      </c>
      <c r="L29" s="12" t="s">
        <v>1552</v>
      </c>
      <c r="M29" s="409">
        <v>3510</v>
      </c>
      <c r="N29" s="12" t="s">
        <v>1606</v>
      </c>
      <c r="O29" s="409">
        <v>3350</v>
      </c>
      <c r="P29" s="12" t="s">
        <v>1606</v>
      </c>
      <c r="Q29" s="514">
        <v>3200</v>
      </c>
      <c r="R29" s="603">
        <v>41115</v>
      </c>
      <c r="S29" s="11"/>
      <c r="T29" s="514" t="s">
        <v>2173</v>
      </c>
      <c r="U29" s="587"/>
      <c r="V29" s="568" t="s">
        <v>2174</v>
      </c>
      <c r="W29" s="612"/>
      <c r="X29" s="612"/>
      <c r="Y29" s="612"/>
      <c r="Z29" s="612"/>
      <c r="AA29" s="612"/>
      <c r="AB29" s="568"/>
      <c r="AC29" s="612"/>
      <c r="AD29" s="568"/>
      <c r="AE29" s="612"/>
      <c r="AF29" s="568"/>
      <c r="AG29" s="612"/>
      <c r="AH29" s="568"/>
      <c r="AI29" s="612"/>
      <c r="AJ29" s="568"/>
      <c r="AK29" s="612"/>
      <c r="AL29" s="568"/>
      <c r="AM29" s="612"/>
      <c r="AN29" s="464"/>
      <c r="AO29" s="612"/>
      <c r="AP29" s="717">
        <v>12000</v>
      </c>
      <c r="AQ29" s="717">
        <v>18000</v>
      </c>
    </row>
    <row r="30" spans="1:47" ht="30" customHeight="1" x14ac:dyDescent="0.25">
      <c r="A30" s="536" t="s">
        <v>1244</v>
      </c>
      <c r="B30" s="589" t="s">
        <v>2135</v>
      </c>
      <c r="C30" t="s">
        <v>83</v>
      </c>
      <c r="E30" s="304">
        <v>2950</v>
      </c>
      <c r="F30" s="12" t="s">
        <v>1304</v>
      </c>
      <c r="G30" s="322">
        <v>3609.6</v>
      </c>
      <c r="H30" s="12" t="s">
        <v>1325</v>
      </c>
      <c r="I30" s="37">
        <v>3609.6</v>
      </c>
      <c r="J30" s="12" t="s">
        <v>1360</v>
      </c>
      <c r="K30" s="40">
        <v>3609.6</v>
      </c>
      <c r="L30" s="12" t="s">
        <v>1416</v>
      </c>
      <c r="M30" s="398">
        <v>3609.6</v>
      </c>
      <c r="N30" s="12" t="s">
        <v>1416</v>
      </c>
      <c r="O30" s="409">
        <v>3609.6</v>
      </c>
      <c r="P30" s="12" t="s">
        <v>1499</v>
      </c>
      <c r="Q30" s="464">
        <v>3609.6</v>
      </c>
      <c r="R30" t="s">
        <v>1624</v>
      </c>
      <c r="T30" s="483">
        <v>3610</v>
      </c>
      <c r="U30" s="520" t="s">
        <v>2024</v>
      </c>
      <c r="V30" s="559">
        <v>3609.6</v>
      </c>
      <c r="W30" s="520" t="s">
        <v>2025</v>
      </c>
      <c r="X30" s="511">
        <v>3609.6</v>
      </c>
      <c r="Y30" t="s">
        <v>1810</v>
      </c>
      <c r="Z30" s="510">
        <v>3609.6</v>
      </c>
      <c r="AA30" s="520" t="s">
        <v>1942</v>
      </c>
      <c r="AB30" s="571">
        <v>3609.6</v>
      </c>
      <c r="AC30" s="520" t="s">
        <v>1944</v>
      </c>
      <c r="AD30" s="568">
        <v>3609.6</v>
      </c>
      <c r="AE30" s="520">
        <v>10403</v>
      </c>
      <c r="AF30" s="567">
        <v>3609.6</v>
      </c>
      <c r="AG30" s="520" t="s">
        <v>2026</v>
      </c>
      <c r="AH30" s="566">
        <v>3609.6</v>
      </c>
      <c r="AI30">
        <v>11731</v>
      </c>
      <c r="AJ30" s="565">
        <v>3609.6</v>
      </c>
      <c r="AL30" s="564">
        <v>3609.6</v>
      </c>
      <c r="AM30">
        <v>13273</v>
      </c>
      <c r="AN30" s="6">
        <v>3609.6</v>
      </c>
      <c r="AP30" s="717">
        <v>3609.6</v>
      </c>
    </row>
    <row r="31" spans="1:47" s="610" customFormat="1" ht="24.75" customHeight="1" x14ac:dyDescent="0.25">
      <c r="A31" s="617" t="s">
        <v>1245</v>
      </c>
      <c r="B31" s="618"/>
      <c r="C31" s="610" t="s">
        <v>4</v>
      </c>
      <c r="D31" s="610" t="s">
        <v>1337</v>
      </c>
      <c r="E31" s="611">
        <v>2950</v>
      </c>
      <c r="F31" s="610" t="s">
        <v>1393</v>
      </c>
      <c r="G31" s="611">
        <v>3510</v>
      </c>
      <c r="H31" s="610" t="s">
        <v>1394</v>
      </c>
      <c r="I31" s="611">
        <v>3350</v>
      </c>
      <c r="K31" s="611">
        <v>3700</v>
      </c>
      <c r="L31" s="610" t="s">
        <v>1697</v>
      </c>
      <c r="M31" s="611">
        <v>3700</v>
      </c>
      <c r="N31" s="610">
        <v>7602</v>
      </c>
      <c r="O31" s="611">
        <v>3700</v>
      </c>
      <c r="P31" s="610">
        <v>7602</v>
      </c>
      <c r="Q31" s="611">
        <v>3700</v>
      </c>
      <c r="R31" s="610">
        <v>7602</v>
      </c>
      <c r="T31" s="611" t="s">
        <v>2152</v>
      </c>
      <c r="V31" s="574"/>
      <c r="AB31" s="574"/>
      <c r="AD31" s="574"/>
      <c r="AF31" s="574"/>
      <c r="AH31" s="574"/>
      <c r="AJ31" s="574"/>
      <c r="AL31" s="574"/>
      <c r="AN31" s="611"/>
      <c r="AP31" s="574"/>
    </row>
    <row r="32" spans="1:47" ht="27" customHeight="1" x14ac:dyDescent="0.25">
      <c r="A32" s="536" t="s">
        <v>1246</v>
      </c>
      <c r="B32" s="589" t="s">
        <v>2136</v>
      </c>
      <c r="C32" t="s">
        <v>4</v>
      </c>
      <c r="D32" t="s">
        <v>1334</v>
      </c>
      <c r="E32" s="304">
        <v>2950</v>
      </c>
      <c r="F32" s="12" t="s">
        <v>1306</v>
      </c>
      <c r="G32" s="37">
        <v>3510</v>
      </c>
      <c r="H32" s="12" t="s">
        <v>1398</v>
      </c>
      <c r="I32" s="37">
        <v>3010</v>
      </c>
      <c r="J32" s="12" t="s">
        <v>1398</v>
      </c>
      <c r="K32" s="40">
        <v>3008</v>
      </c>
      <c r="L32" s="12" t="s">
        <v>1512</v>
      </c>
      <c r="M32" s="40">
        <v>3008</v>
      </c>
      <c r="N32" s="12" t="s">
        <v>1513</v>
      </c>
      <c r="O32" s="409">
        <v>3200</v>
      </c>
      <c r="P32" s="12" t="s">
        <v>1585</v>
      </c>
      <c r="Q32" s="464">
        <v>3200</v>
      </c>
      <c r="R32" t="s">
        <v>1730</v>
      </c>
      <c r="T32" s="483">
        <v>3006</v>
      </c>
      <c r="U32" t="s">
        <v>1731</v>
      </c>
      <c r="V32" s="559">
        <v>3008</v>
      </c>
      <c r="W32" s="520" t="s">
        <v>2014</v>
      </c>
      <c r="X32" s="511">
        <v>3008</v>
      </c>
      <c r="Y32" t="s">
        <v>1821</v>
      </c>
      <c r="Z32" s="510">
        <v>3200</v>
      </c>
      <c r="AA32" t="s">
        <v>1861</v>
      </c>
      <c r="AB32" s="571">
        <v>3008</v>
      </c>
      <c r="AC32" s="520" t="s">
        <v>1945</v>
      </c>
      <c r="AD32" s="568">
        <v>3008</v>
      </c>
      <c r="AE32" s="520" t="s">
        <v>149</v>
      </c>
      <c r="AF32" s="562">
        <v>3200</v>
      </c>
      <c r="AG32">
        <v>11250</v>
      </c>
      <c r="AH32" s="566">
        <v>3008</v>
      </c>
      <c r="AI32">
        <v>11784</v>
      </c>
      <c r="AJ32" s="565">
        <v>3008</v>
      </c>
      <c r="AK32">
        <v>12490</v>
      </c>
      <c r="AL32" s="564">
        <v>3008</v>
      </c>
      <c r="AM32">
        <v>12904</v>
      </c>
      <c r="AN32" s="6">
        <v>3200</v>
      </c>
      <c r="AP32" s="562">
        <v>3200</v>
      </c>
    </row>
    <row r="33" spans="1:46" ht="24" customHeight="1" x14ac:dyDescent="0.25">
      <c r="A33" s="541" t="s">
        <v>1399</v>
      </c>
      <c r="B33" s="589" t="s">
        <v>2137</v>
      </c>
      <c r="C33" t="s">
        <v>4</v>
      </c>
      <c r="E33" s="37">
        <v>2950</v>
      </c>
      <c r="F33" s="12" t="s">
        <v>1477</v>
      </c>
      <c r="G33" s="1226" t="s">
        <v>1407</v>
      </c>
      <c r="H33" s="1226"/>
      <c r="I33" s="37">
        <v>3200</v>
      </c>
      <c r="J33" s="12" t="s">
        <v>1477</v>
      </c>
      <c r="K33" s="483">
        <v>3200</v>
      </c>
      <c r="L33" s="12" t="s">
        <v>1950</v>
      </c>
      <c r="M33" s="483">
        <v>3200</v>
      </c>
      <c r="N33" s="12" t="s">
        <v>1950</v>
      </c>
      <c r="O33" s="398">
        <v>3200</v>
      </c>
      <c r="P33" s="12" t="s">
        <v>1712</v>
      </c>
      <c r="Q33" s="398">
        <v>3200</v>
      </c>
      <c r="R33" s="520" t="s">
        <v>149</v>
      </c>
      <c r="T33" s="525">
        <v>3200</v>
      </c>
      <c r="U33" s="520"/>
      <c r="V33" s="568">
        <v>3200</v>
      </c>
      <c r="W33" s="520" t="s">
        <v>2022</v>
      </c>
      <c r="X33" s="464">
        <v>3200</v>
      </c>
      <c r="Y33" s="520" t="s">
        <v>2023</v>
      </c>
      <c r="Z33" s="464">
        <v>3200</v>
      </c>
      <c r="AA33" s="520" t="s">
        <v>2023</v>
      </c>
      <c r="AB33" s="562">
        <v>4500</v>
      </c>
      <c r="AC33">
        <v>10227</v>
      </c>
      <c r="AD33" s="562">
        <v>5000</v>
      </c>
      <c r="AE33">
        <v>10399</v>
      </c>
      <c r="AH33" s="566"/>
      <c r="AJ33" s="565"/>
      <c r="AL33" s="564"/>
      <c r="AR33" s="562">
        <v>7200</v>
      </c>
      <c r="AS33" t="s">
        <v>2302</v>
      </c>
    </row>
    <row r="34" spans="1:46" ht="24" customHeight="1" x14ac:dyDescent="0.25">
      <c r="A34" s="536" t="s">
        <v>1247</v>
      </c>
      <c r="B34" s="589" t="s">
        <v>1282</v>
      </c>
      <c r="C34" t="s">
        <v>83</v>
      </c>
      <c r="E34" s="322">
        <v>2950</v>
      </c>
      <c r="F34" s="12" t="s">
        <v>1303</v>
      </c>
      <c r="G34" s="322">
        <v>3840</v>
      </c>
      <c r="H34" t="s">
        <v>1438</v>
      </c>
      <c r="I34" s="40">
        <v>4182</v>
      </c>
      <c r="J34" s="12" t="s">
        <v>1463</v>
      </c>
      <c r="K34" s="40">
        <v>3840</v>
      </c>
      <c r="L34" s="12" t="s">
        <v>1432</v>
      </c>
      <c r="M34" s="409">
        <v>3000</v>
      </c>
      <c r="N34" s="12"/>
      <c r="O34" s="464">
        <v>4182</v>
      </c>
      <c r="P34" s="12" t="s">
        <v>1712</v>
      </c>
      <c r="Q34" s="464">
        <v>3840</v>
      </c>
      <c r="T34" s="398">
        <v>3200</v>
      </c>
      <c r="U34" s="520" t="s">
        <v>2032</v>
      </c>
      <c r="V34" s="571">
        <v>3200</v>
      </c>
      <c r="W34" s="520" t="s">
        <v>2032</v>
      </c>
      <c r="X34" s="532">
        <v>3200</v>
      </c>
      <c r="Y34" s="520" t="s">
        <v>149</v>
      </c>
      <c r="Z34" s="532">
        <v>3200</v>
      </c>
      <c r="AA34" s="520" t="s">
        <v>149</v>
      </c>
      <c r="AB34" s="567">
        <v>3200</v>
      </c>
      <c r="AC34" s="520" t="s">
        <v>149</v>
      </c>
      <c r="AD34" s="567">
        <v>3200</v>
      </c>
      <c r="AE34" s="520" t="s">
        <v>149</v>
      </c>
      <c r="AF34" s="567">
        <v>3200</v>
      </c>
      <c r="AH34" s="566">
        <v>3200</v>
      </c>
      <c r="AJ34" s="565"/>
      <c r="AL34" s="564"/>
      <c r="AP34" s="717">
        <v>10530</v>
      </c>
      <c r="AS34" s="737"/>
    </row>
    <row r="35" spans="1:46" x14ac:dyDescent="0.25">
      <c r="A35" s="541" t="s">
        <v>1248</v>
      </c>
      <c r="B35" s="590" t="s">
        <v>1279</v>
      </c>
      <c r="C35" t="s">
        <v>4</v>
      </c>
      <c r="D35" t="s">
        <v>1338</v>
      </c>
      <c r="E35" s="304">
        <v>2950</v>
      </c>
      <c r="F35" s="12" t="s">
        <v>1305</v>
      </c>
      <c r="G35" s="398">
        <v>3820</v>
      </c>
      <c r="H35" t="s">
        <v>1508</v>
      </c>
      <c r="I35" s="37">
        <v>3350</v>
      </c>
      <c r="J35" s="12" t="s">
        <v>1402</v>
      </c>
      <c r="K35" s="40">
        <v>3008</v>
      </c>
      <c r="L35" s="12" t="s">
        <v>1427</v>
      </c>
      <c r="M35" s="398">
        <v>3200</v>
      </c>
      <c r="N35" s="12" t="s">
        <v>1508</v>
      </c>
      <c r="O35" s="512">
        <v>3200</v>
      </c>
      <c r="P35" s="12" t="s">
        <v>1712</v>
      </c>
      <c r="Q35" s="398">
        <v>3200</v>
      </c>
      <c r="R35" s="520" t="s">
        <v>1946</v>
      </c>
      <c r="T35" s="398">
        <v>3200</v>
      </c>
      <c r="U35" s="520" t="s">
        <v>2032</v>
      </c>
      <c r="V35" s="571">
        <v>3200</v>
      </c>
      <c r="W35" s="520" t="s">
        <v>1952</v>
      </c>
      <c r="X35" s="532">
        <v>3006</v>
      </c>
      <c r="Z35" s="532">
        <v>3200</v>
      </c>
      <c r="AB35" s="562">
        <v>6400</v>
      </c>
      <c r="AC35">
        <v>10471</v>
      </c>
      <c r="AF35" s="562">
        <v>3050</v>
      </c>
      <c r="AH35" s="566"/>
      <c r="AJ35" s="565">
        <v>3100</v>
      </c>
      <c r="AL35" s="564"/>
      <c r="AP35" s="717">
        <v>5000</v>
      </c>
      <c r="AR35" s="562">
        <f>3050+5450</f>
        <v>8500</v>
      </c>
      <c r="AS35" s="737"/>
    </row>
    <row r="36" spans="1:46" x14ac:dyDescent="0.25">
      <c r="E36" s="1197" t="s">
        <v>1185</v>
      </c>
      <c r="F36" s="1197"/>
      <c r="G36" s="1198" t="s">
        <v>1224</v>
      </c>
      <c r="H36" s="1198"/>
      <c r="I36" s="1193" t="s">
        <v>1358</v>
      </c>
      <c r="J36" s="1193"/>
      <c r="K36" s="1208" t="s">
        <v>1406</v>
      </c>
      <c r="L36" s="1208"/>
      <c r="M36" s="1189" t="s">
        <v>1429</v>
      </c>
      <c r="N36" s="1189"/>
      <c r="O36" s="1186" t="s">
        <v>1430</v>
      </c>
      <c r="P36" s="1186"/>
      <c r="Q36" s="1212" t="s">
        <v>154</v>
      </c>
      <c r="R36" s="1212"/>
      <c r="T36" s="1224" t="s">
        <v>155</v>
      </c>
      <c r="U36" s="1224"/>
      <c r="V36" s="1199" t="s">
        <v>156</v>
      </c>
      <c r="W36" s="1200"/>
      <c r="X36" s="1213" t="s">
        <v>199</v>
      </c>
      <c r="Y36" s="1213"/>
      <c r="Z36" s="1214" t="s">
        <v>380</v>
      </c>
      <c r="AA36" s="1214"/>
      <c r="AB36" s="1218" t="s">
        <v>1171</v>
      </c>
      <c r="AC36" s="1218"/>
      <c r="AD36" s="1219" t="s">
        <v>1185</v>
      </c>
      <c r="AE36" s="1219"/>
      <c r="AF36" s="1217" t="s">
        <v>1224</v>
      </c>
      <c r="AG36" s="1217"/>
      <c r="AH36" s="1221" t="s">
        <v>1358</v>
      </c>
      <c r="AI36" s="1221"/>
      <c r="AJ36" s="1222" t="s">
        <v>1406</v>
      </c>
      <c r="AK36" s="1222"/>
      <c r="AL36" s="1223" t="s">
        <v>1429</v>
      </c>
      <c r="AM36" s="1223"/>
      <c r="AN36" s="1220" t="s">
        <v>1430</v>
      </c>
      <c r="AO36" s="1220"/>
      <c r="AP36" s="600" t="s">
        <v>154</v>
      </c>
      <c r="AQ36" s="598"/>
      <c r="AR36" s="1225" t="s">
        <v>2301</v>
      </c>
      <c r="AS36" s="1225"/>
      <c r="AT36" s="737" t="s">
        <v>2231</v>
      </c>
    </row>
    <row r="37" spans="1:46" x14ac:dyDescent="0.25">
      <c r="E37" s="1191">
        <f>E25+E28+E30+E31+E32+E35+G28</f>
        <v>21590</v>
      </c>
      <c r="F37" s="1192"/>
      <c r="G37" s="1191">
        <f>E34+G25+G30+G34</f>
        <v>14009.6</v>
      </c>
      <c r="H37" s="1192"/>
      <c r="I37" s="1191">
        <f>E33+G27+G31+G32+I27+I28+I30+I32+I33+I35</f>
        <v>33378.800000000003</v>
      </c>
      <c r="J37" s="1192"/>
      <c r="K37" s="1191">
        <f>I25+I34+K25+K27+K28+K30+K34+K35</f>
        <v>29963.199999999997</v>
      </c>
      <c r="L37" s="1192"/>
      <c r="M37" s="1191">
        <f>M27+M28+M30+M35+G35</f>
        <v>17247.2</v>
      </c>
      <c r="N37" s="1192"/>
      <c r="O37" s="1191">
        <f>K25+M29+O28+O29+O30+O32+K31+M34</f>
        <v>28161.200000000001</v>
      </c>
      <c r="P37" s="1192"/>
      <c r="Q37" s="1191">
        <f>+M25+O27+Q28+Q30+Q34+Q32+O34</f>
        <v>25973.200000000001</v>
      </c>
      <c r="R37" s="1191"/>
      <c r="X37" s="1191">
        <f>+T27+V27+V28+X30+X32+O35</f>
        <v>20057.599999999999</v>
      </c>
      <c r="Y37" s="1192"/>
      <c r="AR37" s="737"/>
      <c r="AS37" s="737"/>
    </row>
    <row r="38" spans="1:46" x14ac:dyDescent="0.25">
      <c r="AR38" s="737"/>
      <c r="AS38" s="737"/>
    </row>
  </sheetData>
  <mergeCells count="57">
    <mergeCell ref="AR16:AS16"/>
    <mergeCell ref="AR36:AS36"/>
    <mergeCell ref="A1:J2"/>
    <mergeCell ref="O16:P16"/>
    <mergeCell ref="K17:L17"/>
    <mergeCell ref="T16:U16"/>
    <mergeCell ref="Q36:R36"/>
    <mergeCell ref="K36:L36"/>
    <mergeCell ref="Q16:R16"/>
    <mergeCell ref="G16:H16"/>
    <mergeCell ref="E16:F16"/>
    <mergeCell ref="G33:H33"/>
    <mergeCell ref="M16:N16"/>
    <mergeCell ref="M17:N17"/>
    <mergeCell ref="O17:P17"/>
    <mergeCell ref="AN16:AO16"/>
    <mergeCell ref="AH36:AI36"/>
    <mergeCell ref="AJ36:AK36"/>
    <mergeCell ref="AL36:AM36"/>
    <mergeCell ref="T36:U36"/>
    <mergeCell ref="X37:Y37"/>
    <mergeCell ref="X17:Y17"/>
    <mergeCell ref="I16:J16"/>
    <mergeCell ref="I36:J36"/>
    <mergeCell ref="I17:J17"/>
    <mergeCell ref="K16:L16"/>
    <mergeCell ref="M36:N36"/>
    <mergeCell ref="O36:P36"/>
    <mergeCell ref="Q37:R37"/>
    <mergeCell ref="Q17:R17"/>
    <mergeCell ref="M37:N37"/>
    <mergeCell ref="E37:F37"/>
    <mergeCell ref="G37:H37"/>
    <mergeCell ref="G17:H17"/>
    <mergeCell ref="G36:H36"/>
    <mergeCell ref="E17:F17"/>
    <mergeCell ref="K37:L37"/>
    <mergeCell ref="O37:P37"/>
    <mergeCell ref="C21:M22"/>
    <mergeCell ref="E36:F36"/>
    <mergeCell ref="I37:J37"/>
    <mergeCell ref="AP16:AQ16"/>
    <mergeCell ref="AV16:AY16"/>
    <mergeCell ref="AF16:AG16"/>
    <mergeCell ref="AF36:AG36"/>
    <mergeCell ref="V16:W16"/>
    <mergeCell ref="X16:Y16"/>
    <mergeCell ref="Z16:AA16"/>
    <mergeCell ref="V36:W36"/>
    <mergeCell ref="X36:Y36"/>
    <mergeCell ref="Z36:AA36"/>
    <mergeCell ref="AB16:AC16"/>
    <mergeCell ref="AB36:AC36"/>
    <mergeCell ref="AD16:AE16"/>
    <mergeCell ref="AD36:AE36"/>
    <mergeCell ref="Z17:AA17"/>
    <mergeCell ref="AN36:AO36"/>
  </mergeCells>
  <phoneticPr fontId="12" type="noConversion"/>
  <hyperlinks>
    <hyperlink ref="B4" display="jorge.aguilera.mtz@gmail.com"/>
    <hyperlink ref="B5" r:id="rId1"/>
    <hyperlink ref="B6" display="laura.cervantes@direcomexico.com_x000a_peregrinosa@hotmail.com"/>
    <hyperlink ref="B7" display="josejuangl@hotmail.com"/>
    <hyperlink ref="B8" display="antonia.juarez@gmail.com"/>
    <hyperlink ref="B9" display="arturole7@hotmail.com"/>
    <hyperlink ref="B11" display="edgar.lopez@grupocumbres.com"/>
    <hyperlink ref="B12" display="johnpablo60@hotmail.com"/>
    <hyperlink ref="B13" display="jirochar@gmail.com"/>
    <hyperlink ref="B34" display="manuel.padilla@pylsasilao.com"/>
    <hyperlink ref="B33" display="orlanzzini_le@hotmail.com"/>
    <hyperlink ref="B35" display="rammseth@hotmail.com"/>
    <hyperlink ref="B30" display="cesar.macias@cfe.gob.mx"/>
    <hyperlink ref="B28" display="fernando.estrada@iec-pdt.com"/>
    <hyperlink ref="B27" display="hbrth09@hotmail.com"/>
    <hyperlink ref="B25" display="neo_morpheo@hotmail.com"/>
    <hyperlink ref="B32" display="tavo_m_alba@yahoo.com.mx"/>
  </hyperlinks>
  <pageMargins left="0.75" right="0.75" top="1" bottom="1" header="0" footer="0"/>
  <pageSetup orientation="landscape"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14"/>
  <sheetViews>
    <sheetView workbookViewId="0">
      <selection activeCell="G16" sqref="G16"/>
    </sheetView>
  </sheetViews>
  <sheetFormatPr baseColWidth="10" defaultRowHeight="15" x14ac:dyDescent="0.25"/>
  <cols>
    <col min="1" max="1" width="19.140625" style="737" customWidth="1"/>
    <col min="2" max="2" width="10.140625" style="737" customWidth="1"/>
    <col min="3" max="3" width="9.42578125" style="737" bestFit="1" customWidth="1"/>
    <col min="4" max="4" width="12.42578125" style="737" bestFit="1" customWidth="1"/>
    <col min="5" max="5" width="13.42578125" style="737" customWidth="1"/>
    <col min="6" max="10" width="11.42578125" style="737"/>
    <col min="11" max="11" width="15.140625" style="737" bestFit="1" customWidth="1"/>
    <col min="12" max="12" width="12" style="737" customWidth="1"/>
    <col min="13" max="13" width="11.42578125" style="737"/>
    <col min="14" max="14" width="16" style="737" customWidth="1"/>
    <col min="15" max="15" width="12" style="737" bestFit="1" customWidth="1"/>
    <col min="16" max="16384" width="11.42578125" style="737"/>
  </cols>
  <sheetData>
    <row r="1" spans="1:12" ht="15.75" thickBot="1" x14ac:dyDescent="0.3"/>
    <row r="2" spans="1:12" ht="15.75" thickBot="1" x14ac:dyDescent="0.3">
      <c r="A2" s="1227" t="s">
        <v>585</v>
      </c>
      <c r="B2" s="1228"/>
      <c r="C2" s="1228"/>
      <c r="D2" s="1228"/>
      <c r="E2" s="1228"/>
      <c r="F2" s="1228"/>
      <c r="G2" s="1228"/>
      <c r="H2" s="1228"/>
      <c r="I2" s="1229"/>
    </row>
    <row r="3" spans="1:12" x14ac:dyDescent="0.25">
      <c r="A3" s="428"/>
      <c r="B3" s="429"/>
      <c r="C3" s="429"/>
      <c r="D3" s="429"/>
      <c r="E3" s="429"/>
      <c r="F3" s="429"/>
      <c r="G3" s="429"/>
      <c r="H3" s="429"/>
      <c r="I3" s="430"/>
    </row>
    <row r="4" spans="1:12" x14ac:dyDescent="0.25">
      <c r="A4" s="1230" t="s">
        <v>2379</v>
      </c>
      <c r="B4" s="1231"/>
      <c r="C4" s="1231"/>
      <c r="D4" s="1231"/>
      <c r="E4" s="769" t="s">
        <v>52</v>
      </c>
      <c r="F4" s="769"/>
      <c r="G4" s="769"/>
      <c r="H4" s="769"/>
      <c r="I4" s="770"/>
    </row>
    <row r="5" spans="1:12" ht="15.75" thickBot="1" x14ac:dyDescent="0.3">
      <c r="A5" s="1232" t="s">
        <v>2221</v>
      </c>
      <c r="B5" s="1233"/>
      <c r="C5" s="1233"/>
      <c r="D5" s="1233"/>
      <c r="E5" s="1233"/>
      <c r="F5" s="1233"/>
      <c r="G5" s="1233"/>
      <c r="H5" s="1233"/>
      <c r="I5" s="1234"/>
    </row>
    <row r="6" spans="1:12" ht="25.5" x14ac:dyDescent="0.25">
      <c r="A6" s="727" t="s">
        <v>586</v>
      </c>
      <c r="B6" s="728" t="s">
        <v>2182</v>
      </c>
      <c r="C6" s="729" t="s">
        <v>575</v>
      </c>
      <c r="D6" s="730" t="s">
        <v>587</v>
      </c>
      <c r="E6" s="731" t="s">
        <v>588</v>
      </c>
      <c r="F6" s="732" t="s">
        <v>589</v>
      </c>
      <c r="G6" s="733" t="s">
        <v>579</v>
      </c>
      <c r="H6" s="733" t="s">
        <v>231</v>
      </c>
      <c r="I6" s="734" t="s">
        <v>2183</v>
      </c>
    </row>
    <row r="7" spans="1:12" x14ac:dyDescent="0.25">
      <c r="A7" s="431"/>
      <c r="B7" s="771"/>
      <c r="C7" s="384">
        <v>3200</v>
      </c>
      <c r="D7" s="427">
        <v>150</v>
      </c>
      <c r="E7" s="384">
        <f t="shared" ref="E7:E12" si="0">+C7*0.05*F7</f>
        <v>0</v>
      </c>
      <c r="F7" s="427">
        <v>0</v>
      </c>
      <c r="G7" s="384">
        <f t="shared" ref="G7:G12" si="1">+C7+D7+E7</f>
        <v>3350</v>
      </c>
      <c r="H7" s="724"/>
      <c r="I7" s="475">
        <f>C7+D7+E7-H7</f>
        <v>3350</v>
      </c>
      <c r="L7" s="773"/>
    </row>
    <row r="8" spans="1:12" x14ac:dyDescent="0.25">
      <c r="A8" s="431"/>
      <c r="B8" s="771"/>
      <c r="C8" s="384">
        <v>3200</v>
      </c>
      <c r="D8" s="427">
        <v>150</v>
      </c>
      <c r="E8" s="384">
        <f t="shared" si="0"/>
        <v>0</v>
      </c>
      <c r="F8" s="427">
        <v>0</v>
      </c>
      <c r="G8" s="384">
        <f t="shared" si="1"/>
        <v>3350</v>
      </c>
      <c r="H8" s="724"/>
      <c r="I8" s="475">
        <f>+I7+G8-H8</f>
        <v>6700</v>
      </c>
      <c r="L8" s="773"/>
    </row>
    <row r="9" spans="1:12" x14ac:dyDescent="0.25">
      <c r="A9" s="431"/>
      <c r="B9" s="771"/>
      <c r="C9" s="384">
        <v>3200</v>
      </c>
      <c r="D9" s="427">
        <v>150</v>
      </c>
      <c r="E9" s="384">
        <f t="shared" si="0"/>
        <v>0</v>
      </c>
      <c r="F9" s="427">
        <v>0</v>
      </c>
      <c r="G9" s="384">
        <f t="shared" si="1"/>
        <v>3350</v>
      </c>
      <c r="H9" s="724"/>
      <c r="I9" s="475">
        <f>+I8+G9-H9</f>
        <v>10050</v>
      </c>
      <c r="L9" s="773"/>
    </row>
    <row r="10" spans="1:12" x14ac:dyDescent="0.25">
      <c r="A10" s="431"/>
      <c r="B10" s="931">
        <v>41152</v>
      </c>
      <c r="C10" s="384">
        <v>3200</v>
      </c>
      <c r="D10" s="427">
        <v>150</v>
      </c>
      <c r="E10" s="384">
        <f t="shared" si="0"/>
        <v>0</v>
      </c>
      <c r="F10" s="427">
        <v>0</v>
      </c>
      <c r="G10" s="384">
        <f t="shared" si="1"/>
        <v>3350</v>
      </c>
      <c r="H10" s="724">
        <v>3200</v>
      </c>
      <c r="I10" s="475">
        <f>+I9+G10-H10</f>
        <v>10200</v>
      </c>
      <c r="L10" s="773"/>
    </row>
    <row r="11" spans="1:12" x14ac:dyDescent="0.25">
      <c r="A11" s="431"/>
      <c r="B11" s="771"/>
      <c r="C11" s="384">
        <v>3200</v>
      </c>
      <c r="D11" s="427">
        <v>150</v>
      </c>
      <c r="E11" s="384">
        <f t="shared" si="0"/>
        <v>0</v>
      </c>
      <c r="F11" s="427">
        <v>0</v>
      </c>
      <c r="G11" s="384">
        <f t="shared" si="1"/>
        <v>3350</v>
      </c>
      <c r="H11" s="724"/>
      <c r="I11" s="475">
        <f>+I10+G11-H11</f>
        <v>13550</v>
      </c>
      <c r="L11" s="773"/>
    </row>
    <row r="12" spans="1:12" x14ac:dyDescent="0.25">
      <c r="A12" s="431"/>
      <c r="B12" s="771"/>
      <c r="C12" s="384">
        <v>3200</v>
      </c>
      <c r="D12" s="427">
        <v>150</v>
      </c>
      <c r="E12" s="384">
        <f t="shared" si="0"/>
        <v>0</v>
      </c>
      <c r="F12" s="427">
        <v>0</v>
      </c>
      <c r="G12" s="384">
        <f t="shared" si="1"/>
        <v>3350</v>
      </c>
      <c r="H12" s="724"/>
      <c r="I12" s="475">
        <f>+I11+G12-H12</f>
        <v>16900</v>
      </c>
      <c r="L12" s="773"/>
    </row>
    <row r="13" spans="1:12" x14ac:dyDescent="0.25">
      <c r="A13" s="431"/>
      <c r="B13" s="771"/>
      <c r="C13" s="384"/>
      <c r="D13" s="427"/>
      <c r="E13" s="384"/>
      <c r="F13" s="427"/>
      <c r="G13" s="384"/>
      <c r="H13" s="724"/>
      <c r="I13" s="475"/>
      <c r="L13" s="772"/>
    </row>
    <row r="14" spans="1:12" ht="15.75" thickBot="1" x14ac:dyDescent="0.3">
      <c r="A14" s="433" t="s">
        <v>590</v>
      </c>
      <c r="B14" s="720"/>
      <c r="C14" s="392"/>
      <c r="D14" s="392"/>
      <c r="E14" s="392"/>
      <c r="F14" s="392"/>
      <c r="G14" s="434"/>
      <c r="H14" s="434"/>
      <c r="I14" s="434">
        <f>I12</f>
        <v>16900</v>
      </c>
    </row>
  </sheetData>
  <mergeCells count="3">
    <mergeCell ref="A2:I2"/>
    <mergeCell ref="A4:D4"/>
    <mergeCell ref="A5:I5"/>
  </mergeCells>
  <pageMargins left="0.7" right="0.7" top="0.75" bottom="0.75" header="0.3" footer="0.3"/>
  <pageSetup scale="1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Q107"/>
  <sheetViews>
    <sheetView zoomScale="80" zoomScaleNormal="80" workbookViewId="0">
      <pane xSplit="3" ySplit="4" topLeftCell="T5" activePane="bottomRight" state="frozen"/>
      <selection pane="topRight" activeCell="D1" sqref="D1"/>
      <selection pane="bottomLeft" activeCell="A5" sqref="A5"/>
      <selection pane="bottomRight" activeCell="AJ9" sqref="AJ9"/>
    </sheetView>
  </sheetViews>
  <sheetFormatPr baseColWidth="10" defaultRowHeight="16.5" x14ac:dyDescent="0.3"/>
  <cols>
    <col min="1" max="1" width="8" style="896" customWidth="1"/>
    <col min="2" max="2" width="7" style="896" customWidth="1"/>
    <col min="3" max="3" width="43.5703125" style="896" customWidth="1"/>
    <col min="4" max="4" width="13.5703125" style="905" customWidth="1"/>
    <col min="5" max="5" width="9.28515625" style="896" bestFit="1" customWidth="1"/>
    <col min="6" max="6" width="13.85546875" style="905" customWidth="1"/>
    <col min="7" max="7" width="9.7109375" style="896" bestFit="1" customWidth="1"/>
    <col min="8" max="8" width="11.85546875" style="905" customWidth="1"/>
    <col min="9" max="9" width="9.7109375" style="896" bestFit="1" customWidth="1"/>
    <col min="10" max="10" width="11.42578125" style="905" bestFit="1" customWidth="1"/>
    <col min="11" max="11" width="9.28515625" style="896" bestFit="1" customWidth="1"/>
    <col min="12" max="12" width="13.140625" style="905" bestFit="1" customWidth="1"/>
    <col min="13" max="13" width="9.7109375" style="896" bestFit="1" customWidth="1"/>
    <col min="14" max="14" width="11.5703125" style="905" bestFit="1" customWidth="1"/>
    <col min="15" max="15" width="9.7109375" style="896" bestFit="1" customWidth="1"/>
    <col min="16" max="16" width="12.5703125" style="896" customWidth="1"/>
    <col min="17" max="17" width="9.7109375" style="896" bestFit="1" customWidth="1"/>
    <col min="18" max="18" width="14.5703125" style="896" customWidth="1"/>
    <col min="19" max="19" width="9.140625" style="896" bestFit="1" customWidth="1"/>
    <col min="20" max="20" width="11.42578125" style="1012"/>
    <col min="21" max="21" width="9.140625" style="896" bestFit="1" customWidth="1"/>
    <col min="22" max="22" width="12.42578125" style="896" bestFit="1" customWidth="1"/>
    <col min="23" max="23" width="9.140625" style="896" bestFit="1" customWidth="1"/>
    <col min="24" max="26" width="11.42578125" style="896"/>
    <col min="27" max="27" width="9.140625" style="896" bestFit="1" customWidth="1"/>
    <col min="28" max="28" width="11.42578125" style="896"/>
    <col min="29" max="29" width="9.140625" style="896" bestFit="1" customWidth="1"/>
    <col min="30" max="30" width="11.42578125" style="896"/>
    <col min="31" max="31" width="9.140625" style="896" bestFit="1" customWidth="1"/>
    <col min="32" max="37" width="11.42578125" style="896"/>
    <col min="38" max="38" width="12.140625" style="896" bestFit="1" customWidth="1"/>
    <col min="39" max="16384" width="11.42578125" style="896"/>
  </cols>
  <sheetData>
    <row r="1" spans="1:43" ht="15" customHeight="1" x14ac:dyDescent="0.3">
      <c r="B1" s="757"/>
      <c r="C1" s="1236" t="s">
        <v>2247</v>
      </c>
      <c r="D1" s="1235" t="s">
        <v>2102</v>
      </c>
      <c r="E1" s="1235"/>
      <c r="F1" s="1235"/>
      <c r="G1" s="1235"/>
      <c r="H1" s="1235"/>
      <c r="I1" s="1235" t="s">
        <v>2322</v>
      </c>
      <c r="J1" s="1235"/>
      <c r="K1" s="1235"/>
      <c r="L1" s="1235"/>
      <c r="M1" s="1235"/>
      <c r="N1" s="1235"/>
      <c r="O1" s="1235"/>
      <c r="P1" s="1235"/>
      <c r="Q1" s="1235"/>
      <c r="R1" s="1235"/>
      <c r="S1" s="1235"/>
      <c r="T1" s="1235" t="s">
        <v>2646</v>
      </c>
      <c r="U1" s="1235"/>
      <c r="V1" s="1235"/>
      <c r="W1" s="1235"/>
      <c r="X1" s="1235"/>
      <c r="Y1" s="1235"/>
      <c r="Z1" s="1235"/>
      <c r="AA1" s="1235"/>
      <c r="AB1" s="1235"/>
      <c r="AC1" s="1235"/>
      <c r="AD1" s="1235"/>
    </row>
    <row r="2" spans="1:43" ht="15" customHeight="1" x14ac:dyDescent="0.3">
      <c r="B2" s="757"/>
      <c r="C2" s="1236"/>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row>
    <row r="3" spans="1:43" s="899" customFormat="1" ht="39" customHeight="1" x14ac:dyDescent="0.3">
      <c r="A3" s="896"/>
      <c r="B3" s="898"/>
      <c r="C3" s="1237"/>
      <c r="D3" s="895" t="s">
        <v>94</v>
      </c>
      <c r="E3" s="757" t="s">
        <v>111</v>
      </c>
      <c r="F3" s="895" t="s">
        <v>2955</v>
      </c>
      <c r="G3" s="757" t="s">
        <v>111</v>
      </c>
      <c r="H3" s="895" t="s">
        <v>2227</v>
      </c>
      <c r="I3" s="915" t="s">
        <v>111</v>
      </c>
      <c r="J3" s="895" t="s">
        <v>2226</v>
      </c>
      <c r="K3" s="915" t="s">
        <v>111</v>
      </c>
      <c r="L3" s="895" t="s">
        <v>2228</v>
      </c>
      <c r="M3" s="915" t="s">
        <v>111</v>
      </c>
      <c r="N3" s="895" t="s">
        <v>2229</v>
      </c>
      <c r="O3" s="915" t="s">
        <v>111</v>
      </c>
      <c r="P3" s="757" t="s">
        <v>2253</v>
      </c>
      <c r="Q3" s="915" t="s">
        <v>111</v>
      </c>
      <c r="R3" s="757" t="s">
        <v>2956</v>
      </c>
      <c r="T3" s="757" t="s">
        <v>2957</v>
      </c>
      <c r="V3" s="757" t="s">
        <v>2958</v>
      </c>
      <c r="X3" s="757" t="s">
        <v>2959</v>
      </c>
      <c r="Z3" s="757" t="s">
        <v>2960</v>
      </c>
      <c r="AB3" s="757" t="s">
        <v>2961</v>
      </c>
      <c r="AD3" s="757" t="s">
        <v>2954</v>
      </c>
      <c r="AF3" s="757" t="s">
        <v>2962</v>
      </c>
      <c r="AH3" s="757" t="s">
        <v>2963</v>
      </c>
      <c r="AJ3" s="757" t="s">
        <v>2964</v>
      </c>
      <c r="AL3" s="757" t="s">
        <v>2965</v>
      </c>
      <c r="AN3" s="757" t="s">
        <v>2966</v>
      </c>
      <c r="AP3" s="757"/>
    </row>
    <row r="4" spans="1:43" hidden="1" x14ac:dyDescent="0.3">
      <c r="B4" s="900"/>
      <c r="C4" s="900" t="s">
        <v>2103</v>
      </c>
      <c r="D4" s="901">
        <v>1500</v>
      </c>
      <c r="E4" s="896">
        <v>12044</v>
      </c>
      <c r="F4" s="902">
        <v>3243</v>
      </c>
      <c r="H4" s="903">
        <v>3243</v>
      </c>
      <c r="I4" s="896" t="s">
        <v>2098</v>
      </c>
      <c r="J4" s="904" t="s">
        <v>242</v>
      </c>
    </row>
    <row r="5" spans="1:43" ht="18.75" customHeight="1" x14ac:dyDescent="0.3">
      <c r="A5" s="906" t="s">
        <v>2508</v>
      </c>
      <c r="B5" s="900">
        <v>1</v>
      </c>
      <c r="C5" s="910" t="s">
        <v>2295</v>
      </c>
      <c r="D5" s="1122">
        <v>1500</v>
      </c>
      <c r="E5" s="745" t="s">
        <v>2387</v>
      </c>
      <c r="F5" s="1122">
        <v>3243</v>
      </c>
      <c r="G5" s="745" t="s">
        <v>2388</v>
      </c>
      <c r="H5" s="1122">
        <v>3240</v>
      </c>
      <c r="I5" s="745" t="s">
        <v>2389</v>
      </c>
      <c r="J5" s="1122">
        <v>3240</v>
      </c>
      <c r="K5" s="745" t="s">
        <v>2390</v>
      </c>
      <c r="L5" s="1122">
        <v>3240</v>
      </c>
      <c r="M5" s="745"/>
      <c r="N5" s="1122">
        <v>3240</v>
      </c>
      <c r="O5" s="745"/>
      <c r="P5" s="1122">
        <v>3240</v>
      </c>
      <c r="Q5" s="745"/>
      <c r="R5" s="1122">
        <v>3240</v>
      </c>
      <c r="S5" s="745"/>
      <c r="T5" s="1122">
        <v>3240</v>
      </c>
      <c r="U5" s="1108"/>
      <c r="V5" s="1122">
        <v>3240</v>
      </c>
      <c r="W5" s="1108"/>
      <c r="X5" s="1122">
        <v>3240</v>
      </c>
      <c r="Y5" s="1108"/>
      <c r="Z5" s="1122">
        <v>3350</v>
      </c>
      <c r="AA5" s="1108"/>
      <c r="AB5" s="1122">
        <v>3250</v>
      </c>
      <c r="AC5" s="1108"/>
      <c r="AD5" s="1125">
        <v>3250</v>
      </c>
      <c r="AF5" s="1122">
        <v>3240</v>
      </c>
      <c r="AH5" s="1121">
        <v>3240</v>
      </c>
      <c r="AJ5" s="1123">
        <v>3240</v>
      </c>
      <c r="AL5" s="1123">
        <v>3350</v>
      </c>
      <c r="AN5" s="1123">
        <v>3240</v>
      </c>
      <c r="AP5" s="896" t="s">
        <v>217</v>
      </c>
    </row>
    <row r="6" spans="1:43" ht="18.75" customHeight="1" x14ac:dyDescent="0.3">
      <c r="A6" s="906" t="s">
        <v>2508</v>
      </c>
      <c r="B6" s="900">
        <v>2</v>
      </c>
      <c r="C6" s="910" t="s">
        <v>2105</v>
      </c>
      <c r="D6" s="1122">
        <v>1500</v>
      </c>
      <c r="E6" s="745" t="s">
        <v>2391</v>
      </c>
      <c r="F6" s="1122">
        <v>3243</v>
      </c>
      <c r="G6" s="1109" t="s">
        <v>2392</v>
      </c>
      <c r="H6" s="1122">
        <v>3243</v>
      </c>
      <c r="I6" s="1109" t="s">
        <v>2393</v>
      </c>
      <c r="J6" s="1122">
        <v>3240</v>
      </c>
      <c r="K6" s="1109" t="s">
        <v>2394</v>
      </c>
      <c r="L6" s="1122">
        <v>3240</v>
      </c>
      <c r="M6" s="745"/>
      <c r="N6" s="1122">
        <v>3240</v>
      </c>
      <c r="O6" s="745"/>
      <c r="P6" s="1122">
        <v>3240</v>
      </c>
      <c r="Q6" s="745"/>
      <c r="R6" s="1122">
        <v>3600</v>
      </c>
      <c r="S6" s="745"/>
      <c r="T6" s="1122">
        <v>3240</v>
      </c>
      <c r="U6" s="1108"/>
      <c r="V6" s="1122">
        <v>3240</v>
      </c>
      <c r="W6" s="1108"/>
      <c r="X6" s="1122">
        <v>3450</v>
      </c>
      <c r="Y6" s="1108"/>
      <c r="Z6" s="1122">
        <v>3450</v>
      </c>
      <c r="AA6" s="1108"/>
      <c r="AB6" s="1122">
        <v>3450</v>
      </c>
      <c r="AC6" s="1108"/>
      <c r="AD6" s="1131" t="s">
        <v>2983</v>
      </c>
      <c r="AF6" s="1122">
        <v>3240</v>
      </c>
      <c r="AH6" s="1122">
        <v>3240</v>
      </c>
      <c r="AJ6" s="1123">
        <v>3450</v>
      </c>
      <c r="AL6" s="1123">
        <v>3240</v>
      </c>
      <c r="AN6" s="1123">
        <v>3450</v>
      </c>
    </row>
    <row r="7" spans="1:43" s="474" customFormat="1" ht="18.75" hidden="1" customHeight="1" x14ac:dyDescent="0.3">
      <c r="B7" s="908"/>
      <c r="C7" s="914" t="s">
        <v>2106</v>
      </c>
      <c r="D7" s="1122">
        <v>3000</v>
      </c>
      <c r="E7" s="745">
        <v>12043</v>
      </c>
      <c r="F7" s="1122" t="s">
        <v>242</v>
      </c>
      <c r="G7" s="745"/>
      <c r="H7" s="1122"/>
      <c r="I7" s="745"/>
      <c r="J7" s="1122"/>
      <c r="K7" s="745"/>
      <c r="L7" s="1122"/>
      <c r="M7" s="745"/>
      <c r="N7" s="1122"/>
      <c r="O7" s="745"/>
      <c r="P7" s="1122"/>
      <c r="Q7" s="745"/>
      <c r="R7" s="1122"/>
      <c r="S7" s="745"/>
      <c r="T7" s="1122"/>
      <c r="U7" s="745"/>
      <c r="V7" s="1122"/>
      <c r="W7" s="745"/>
      <c r="X7" s="1122"/>
      <c r="Y7" s="745"/>
      <c r="Z7" s="1122"/>
      <c r="AA7" s="745"/>
      <c r="AB7" s="1122"/>
      <c r="AC7" s="745"/>
      <c r="AD7" s="1122"/>
      <c r="AF7" s="1120"/>
      <c r="AH7" s="1122"/>
      <c r="AJ7" s="1120"/>
    </row>
    <row r="8" spans="1:43" s="474" customFormat="1" ht="18.75" customHeight="1" x14ac:dyDescent="0.3">
      <c r="B8" s="907">
        <v>3</v>
      </c>
      <c r="C8" s="912" t="s">
        <v>2198</v>
      </c>
      <c r="D8" s="1122">
        <v>1500</v>
      </c>
      <c r="E8" s="745" t="s">
        <v>2268</v>
      </c>
      <c r="F8" s="1122">
        <v>3450</v>
      </c>
      <c r="G8" s="745" t="s">
        <v>2269</v>
      </c>
      <c r="H8" s="1122">
        <v>3450</v>
      </c>
      <c r="I8" s="745"/>
      <c r="J8" s="1122">
        <v>3243</v>
      </c>
      <c r="K8" s="1109" t="s">
        <v>2395</v>
      </c>
      <c r="L8" s="1122">
        <v>3243</v>
      </c>
      <c r="M8" s="745"/>
      <c r="N8" s="1122">
        <v>3450</v>
      </c>
      <c r="O8" s="745"/>
      <c r="P8" s="1122">
        <v>3243</v>
      </c>
      <c r="Q8" s="745"/>
      <c r="R8" s="1122">
        <v>3450</v>
      </c>
      <c r="S8" s="745"/>
      <c r="T8" s="1122">
        <v>3243</v>
      </c>
      <c r="U8" s="745" t="s">
        <v>2917</v>
      </c>
      <c r="V8" s="1122">
        <v>3243</v>
      </c>
      <c r="W8" s="745" t="s">
        <v>2917</v>
      </c>
      <c r="X8" s="1122">
        <v>3243</v>
      </c>
      <c r="Y8" s="745" t="s">
        <v>2917</v>
      </c>
      <c r="Z8" s="1122">
        <v>3243</v>
      </c>
      <c r="AA8" s="1108" t="s">
        <v>2917</v>
      </c>
      <c r="AB8" s="1122">
        <v>3243</v>
      </c>
      <c r="AC8" s="745" t="s">
        <v>2928</v>
      </c>
      <c r="AD8" s="1122">
        <v>3243</v>
      </c>
      <c r="AF8" s="1122">
        <v>3450</v>
      </c>
      <c r="AG8" s="474" t="s">
        <v>2990</v>
      </c>
      <c r="AH8" s="1122">
        <v>3450</v>
      </c>
      <c r="AI8" s="474" t="s">
        <v>2990</v>
      </c>
      <c r="AJ8" s="1120">
        <v>3450</v>
      </c>
      <c r="AL8" s="1120">
        <v>3243</v>
      </c>
      <c r="AM8" s="474" t="s">
        <v>3003</v>
      </c>
      <c r="AN8" s="1120">
        <v>3243</v>
      </c>
      <c r="AP8" s="474" t="s">
        <v>217</v>
      </c>
    </row>
    <row r="9" spans="1:43" ht="18.75" customHeight="1" x14ac:dyDescent="0.3">
      <c r="B9" s="900">
        <v>4</v>
      </c>
      <c r="C9" s="910" t="s">
        <v>2296</v>
      </c>
      <c r="D9" s="1122">
        <v>3000</v>
      </c>
      <c r="E9" s="745" t="s">
        <v>2396</v>
      </c>
      <c r="F9" s="1122">
        <v>3600</v>
      </c>
      <c r="G9" s="745" t="s">
        <v>2397</v>
      </c>
      <c r="H9" s="1122">
        <v>3240</v>
      </c>
      <c r="I9" s="745" t="s">
        <v>2398</v>
      </c>
      <c r="J9" s="1122">
        <v>3240</v>
      </c>
      <c r="K9" s="1109" t="s">
        <v>2377</v>
      </c>
      <c r="L9" s="1122">
        <v>3240</v>
      </c>
      <c r="M9" s="745"/>
      <c r="N9" s="1122">
        <v>3240</v>
      </c>
      <c r="O9" s="745"/>
      <c r="P9" s="1122">
        <v>3240</v>
      </c>
      <c r="Q9" s="745" t="s">
        <v>2680</v>
      </c>
      <c r="R9" s="1122">
        <v>3240</v>
      </c>
      <c r="S9" s="745" t="s">
        <v>2681</v>
      </c>
      <c r="T9" s="1122">
        <v>3240</v>
      </c>
      <c r="U9" s="1108" t="s">
        <v>2896</v>
      </c>
      <c r="V9" s="1122">
        <v>3240</v>
      </c>
      <c r="W9" s="1108" t="s">
        <v>2925</v>
      </c>
      <c r="X9" s="1122">
        <v>3240</v>
      </c>
      <c r="Y9" s="1108"/>
      <c r="Z9" s="1122">
        <v>3240</v>
      </c>
      <c r="AA9" s="1108" t="s">
        <v>2970</v>
      </c>
      <c r="AB9" s="1122">
        <v>3240</v>
      </c>
      <c r="AC9" s="1108" t="s">
        <v>2971</v>
      </c>
      <c r="AD9" s="1122">
        <v>3450</v>
      </c>
      <c r="AE9" s="896" t="s">
        <v>2997</v>
      </c>
      <c r="AF9" s="1121">
        <v>3450</v>
      </c>
      <c r="AG9" s="896" t="s">
        <v>2997</v>
      </c>
      <c r="AH9" s="1123">
        <v>2500</v>
      </c>
      <c r="AI9" s="896" t="s">
        <v>3021</v>
      </c>
      <c r="AJ9" s="1123">
        <v>2500</v>
      </c>
      <c r="AK9" s="896" t="s">
        <v>3029</v>
      </c>
      <c r="AL9" s="1117"/>
      <c r="AM9" s="1133"/>
      <c r="AO9" s="1123"/>
      <c r="AQ9" s="1123"/>
    </row>
    <row r="10" spans="1:43" ht="18.75" customHeight="1" x14ac:dyDescent="0.3">
      <c r="B10" s="900">
        <v>5</v>
      </c>
      <c r="C10" s="910" t="s">
        <v>2107</v>
      </c>
      <c r="D10" s="1122">
        <v>3000</v>
      </c>
      <c r="E10" s="745" t="s">
        <v>2399</v>
      </c>
      <c r="F10" s="1122">
        <v>3948</v>
      </c>
      <c r="G10" s="745" t="s">
        <v>2400</v>
      </c>
      <c r="H10" s="1122">
        <v>4200</v>
      </c>
      <c r="I10" s="745" t="s">
        <v>2401</v>
      </c>
      <c r="J10" s="1122">
        <v>3948</v>
      </c>
      <c r="K10" s="1109" t="s">
        <v>2402</v>
      </c>
      <c r="L10" s="1122">
        <v>3250</v>
      </c>
      <c r="M10" s="745"/>
      <c r="N10" s="1122">
        <v>3008</v>
      </c>
      <c r="O10" s="745" t="s">
        <v>2732</v>
      </c>
      <c r="P10" s="1122">
        <v>3245</v>
      </c>
      <c r="Q10" s="745" t="s">
        <v>2548</v>
      </c>
      <c r="R10" s="1122">
        <v>3243</v>
      </c>
      <c r="S10" s="745" t="s">
        <v>2726</v>
      </c>
      <c r="T10" s="1122">
        <v>3600</v>
      </c>
      <c r="U10" s="1108" t="s">
        <v>2765</v>
      </c>
      <c r="V10" s="1126">
        <v>3772.5</v>
      </c>
      <c r="W10" s="1112"/>
      <c r="X10" s="1122">
        <v>3600</v>
      </c>
      <c r="Y10" s="1108" t="s">
        <v>2892</v>
      </c>
      <c r="Z10" s="1122">
        <v>3243</v>
      </c>
      <c r="AA10" s="1108" t="s">
        <v>2972</v>
      </c>
      <c r="AB10" s="1122">
        <v>3245</v>
      </c>
      <c r="AC10" s="1108" t="s">
        <v>2924</v>
      </c>
      <c r="AD10" s="1128">
        <v>3450</v>
      </c>
      <c r="AE10" s="1108" t="s">
        <v>2973</v>
      </c>
      <c r="AF10" s="1122">
        <v>3450</v>
      </c>
      <c r="AG10" s="896">
        <v>3948</v>
      </c>
      <c r="AH10" s="1120">
        <v>3950</v>
      </c>
      <c r="AI10" s="896" t="s">
        <v>3023</v>
      </c>
      <c r="AJ10" s="1123">
        <v>3772.5</v>
      </c>
      <c r="AK10" s="896" t="s">
        <v>3023</v>
      </c>
      <c r="AL10" s="1120">
        <v>3450</v>
      </c>
      <c r="AM10" s="896" t="s">
        <v>3023</v>
      </c>
      <c r="AN10" s="1123">
        <v>3950</v>
      </c>
      <c r="AP10" s="896" t="s">
        <v>217</v>
      </c>
    </row>
    <row r="11" spans="1:43" s="474" customFormat="1" ht="18.75" hidden="1" customHeight="1" x14ac:dyDescent="0.3">
      <c r="B11" s="908">
        <v>7</v>
      </c>
      <c r="C11" s="911" t="s">
        <v>2108</v>
      </c>
      <c r="D11" s="1122">
        <v>1500</v>
      </c>
      <c r="E11" s="745">
        <v>12143</v>
      </c>
      <c r="F11" s="1122" t="s">
        <v>242</v>
      </c>
      <c r="G11" s="745"/>
      <c r="H11" s="1122"/>
      <c r="I11" s="745"/>
      <c r="J11" s="1122"/>
      <c r="K11" s="745"/>
      <c r="L11" s="1122"/>
      <c r="M11" s="745"/>
      <c r="N11" s="1122"/>
      <c r="O11" s="745"/>
      <c r="P11" s="1122"/>
      <c r="Q11" s="745"/>
      <c r="R11" s="1122"/>
      <c r="S11" s="745"/>
      <c r="T11" s="1122"/>
      <c r="U11" s="745"/>
      <c r="V11" s="1122"/>
      <c r="W11" s="745"/>
      <c r="X11" s="1122"/>
      <c r="Y11" s="745"/>
      <c r="Z11" s="1122"/>
      <c r="AA11" s="745"/>
      <c r="AB11" s="1122"/>
      <c r="AC11" s="745"/>
      <c r="AD11" s="1122"/>
      <c r="AF11" s="1120"/>
      <c r="AH11" s="1120"/>
      <c r="AL11" s="1117"/>
    </row>
    <row r="12" spans="1:43" ht="18.75" customHeight="1" x14ac:dyDescent="0.3">
      <c r="B12" s="900">
        <v>6</v>
      </c>
      <c r="C12" s="910" t="s">
        <v>2109</v>
      </c>
      <c r="D12" s="1122">
        <v>1500</v>
      </c>
      <c r="E12" s="745" t="s">
        <v>2403</v>
      </c>
      <c r="F12" s="1122">
        <v>3150</v>
      </c>
      <c r="G12" s="745" t="s">
        <v>2404</v>
      </c>
      <c r="H12" s="1122">
        <v>3450</v>
      </c>
      <c r="I12" s="745" t="s">
        <v>2405</v>
      </c>
      <c r="J12" s="1122">
        <v>3450</v>
      </c>
      <c r="K12" s="745" t="s">
        <v>2406</v>
      </c>
      <c r="L12" s="1122">
        <v>3450</v>
      </c>
      <c r="M12" s="745"/>
      <c r="N12" s="1122">
        <v>3243</v>
      </c>
      <c r="O12" s="745"/>
      <c r="P12" s="1122">
        <v>3500</v>
      </c>
      <c r="Q12" s="745" t="s">
        <v>2441</v>
      </c>
      <c r="R12" s="1126">
        <v>3600</v>
      </c>
      <c r="S12" s="1108"/>
      <c r="T12" s="1122">
        <v>3450</v>
      </c>
      <c r="U12" s="1108" t="s">
        <v>2737</v>
      </c>
      <c r="V12" s="1122">
        <v>3450</v>
      </c>
      <c r="W12" s="1108" t="s">
        <v>2830</v>
      </c>
      <c r="X12" s="1122">
        <v>3450</v>
      </c>
      <c r="Y12" s="1108" t="s">
        <v>2918</v>
      </c>
      <c r="Z12" s="1130">
        <v>3243</v>
      </c>
      <c r="AA12" s="1108" t="s">
        <v>2915</v>
      </c>
      <c r="AB12" s="1128">
        <f>207+3243</f>
        <v>3450</v>
      </c>
      <c r="AC12" s="1113"/>
      <c r="AD12" s="1128">
        <v>3450</v>
      </c>
      <c r="AF12" s="1122">
        <v>3243</v>
      </c>
      <c r="AG12" s="896">
        <v>3450</v>
      </c>
      <c r="AH12" s="1120">
        <v>3450</v>
      </c>
      <c r="AI12" s="896" t="s">
        <v>2994</v>
      </c>
      <c r="AJ12" s="1123">
        <v>3450</v>
      </c>
      <c r="AK12" s="896" t="s">
        <v>2993</v>
      </c>
      <c r="AL12" s="1120">
        <v>3243</v>
      </c>
      <c r="AM12" s="896" t="s">
        <v>3015</v>
      </c>
      <c r="AN12" s="1123">
        <v>3250</v>
      </c>
      <c r="AO12" s="896" t="s">
        <v>3028</v>
      </c>
      <c r="AP12" s="896" t="s">
        <v>217</v>
      </c>
    </row>
    <row r="13" spans="1:43" ht="18.75" customHeight="1" x14ac:dyDescent="0.3">
      <c r="B13" s="900">
        <v>7</v>
      </c>
      <c r="C13" s="910" t="s">
        <v>2110</v>
      </c>
      <c r="D13" s="1122">
        <v>1500</v>
      </c>
      <c r="E13" s="745" t="s">
        <v>2407</v>
      </c>
      <c r="F13" s="1122">
        <v>3150</v>
      </c>
      <c r="G13" s="745" t="s">
        <v>2404</v>
      </c>
      <c r="H13" s="1122">
        <v>3246</v>
      </c>
      <c r="I13" s="745" t="s">
        <v>2408</v>
      </c>
      <c r="J13" s="1122">
        <v>3240</v>
      </c>
      <c r="K13" s="745" t="s">
        <v>2409</v>
      </c>
      <c r="L13" s="1122">
        <v>3200</v>
      </c>
      <c r="M13" s="745"/>
      <c r="N13" s="1122">
        <v>3280</v>
      </c>
      <c r="O13" s="745"/>
      <c r="P13" s="1122">
        <v>3280</v>
      </c>
      <c r="Q13" s="745" t="s">
        <v>2494</v>
      </c>
      <c r="R13" s="1122">
        <v>3200</v>
      </c>
      <c r="S13" s="745" t="s">
        <v>2495</v>
      </c>
      <c r="T13" s="1122">
        <v>3240</v>
      </c>
      <c r="U13" s="1108"/>
      <c r="V13" s="1122">
        <v>3240</v>
      </c>
      <c r="W13" s="1108"/>
      <c r="X13" s="1122">
        <v>3240</v>
      </c>
      <c r="Y13" s="1108"/>
      <c r="Z13" s="1128">
        <v>3240</v>
      </c>
      <c r="AA13" s="1108"/>
      <c r="AB13" s="1122">
        <v>3240</v>
      </c>
      <c r="AC13" s="1108"/>
      <c r="AD13" s="1122">
        <v>3243</v>
      </c>
      <c r="AF13" s="1122">
        <v>3240</v>
      </c>
      <c r="AH13" s="1120">
        <v>3240</v>
      </c>
      <c r="AJ13" s="1123">
        <v>3240</v>
      </c>
      <c r="AL13" s="1120">
        <v>3240</v>
      </c>
      <c r="AN13" s="1123">
        <v>3240</v>
      </c>
      <c r="AO13" s="896" t="s">
        <v>3022</v>
      </c>
      <c r="AP13" s="896" t="s">
        <v>217</v>
      </c>
    </row>
    <row r="14" spans="1:43" s="474" customFormat="1" ht="18.75" customHeight="1" x14ac:dyDescent="0.3">
      <c r="B14" s="907">
        <v>8</v>
      </c>
      <c r="C14" s="912" t="s">
        <v>2264</v>
      </c>
      <c r="D14" s="1122">
        <v>1500</v>
      </c>
      <c r="E14" s="745" t="s">
        <v>2268</v>
      </c>
      <c r="F14" s="1122">
        <v>3450</v>
      </c>
      <c r="G14" s="745" t="s">
        <v>2269</v>
      </c>
      <c r="H14" s="1122">
        <v>3450</v>
      </c>
      <c r="I14" s="745"/>
      <c r="J14" s="1122">
        <v>3243</v>
      </c>
      <c r="K14" s="1109" t="s">
        <v>2395</v>
      </c>
      <c r="L14" s="1122">
        <v>3243</v>
      </c>
      <c r="M14" s="745"/>
      <c r="N14" s="1122">
        <v>3450</v>
      </c>
      <c r="O14" s="745"/>
      <c r="P14" s="1122">
        <v>3243</v>
      </c>
      <c r="Q14" s="745"/>
      <c r="R14" s="1122">
        <v>3450</v>
      </c>
      <c r="S14" s="745"/>
      <c r="T14" s="1122">
        <v>3243</v>
      </c>
      <c r="U14" s="745" t="s">
        <v>2917</v>
      </c>
      <c r="V14" s="1122">
        <v>3243</v>
      </c>
      <c r="W14" s="745" t="s">
        <v>2917</v>
      </c>
      <c r="X14" s="1122">
        <v>3243</v>
      </c>
      <c r="Y14" s="745" t="s">
        <v>2917</v>
      </c>
      <c r="Z14" s="1122">
        <v>3243</v>
      </c>
      <c r="AA14" s="745" t="s">
        <v>2917</v>
      </c>
      <c r="AB14" s="1122">
        <v>3243</v>
      </c>
      <c r="AC14" s="745" t="s">
        <v>2928</v>
      </c>
      <c r="AD14" s="1122">
        <v>3243</v>
      </c>
      <c r="AF14" s="1122">
        <v>3450</v>
      </c>
      <c r="AG14" s="474" t="s">
        <v>2990</v>
      </c>
      <c r="AH14" s="1120">
        <v>3450</v>
      </c>
      <c r="AI14" s="474" t="s">
        <v>2990</v>
      </c>
      <c r="AJ14" s="1120">
        <v>3450</v>
      </c>
      <c r="AL14" s="1120">
        <v>3243</v>
      </c>
      <c r="AM14" s="474" t="s">
        <v>3003</v>
      </c>
      <c r="AN14" s="1120">
        <v>3243</v>
      </c>
      <c r="AP14" s="474" t="s">
        <v>217</v>
      </c>
    </row>
    <row r="15" spans="1:43" ht="18.75" customHeight="1" x14ac:dyDescent="0.3">
      <c r="B15" s="900">
        <v>9</v>
      </c>
      <c r="C15" s="910" t="s">
        <v>2112</v>
      </c>
      <c r="D15" s="1122">
        <v>1500</v>
      </c>
      <c r="E15" s="745" t="s">
        <v>2410</v>
      </c>
      <c r="F15" s="1122">
        <v>3243</v>
      </c>
      <c r="G15" s="745" t="s">
        <v>2411</v>
      </c>
      <c r="H15" s="1122">
        <v>3243</v>
      </c>
      <c r="I15" s="745" t="s">
        <v>2412</v>
      </c>
      <c r="J15" s="1122">
        <v>3243</v>
      </c>
      <c r="K15" s="745" t="s">
        <v>2413</v>
      </c>
      <c r="L15" s="1122">
        <v>3243</v>
      </c>
      <c r="M15" s="745"/>
      <c r="N15" s="1122">
        <v>3243</v>
      </c>
      <c r="O15" s="745"/>
      <c r="P15" s="1122">
        <v>3243</v>
      </c>
      <c r="Q15" s="745" t="s">
        <v>2549</v>
      </c>
      <c r="R15" s="1122">
        <v>3243</v>
      </c>
      <c r="S15" s="745"/>
      <c r="T15" s="1122">
        <v>3450</v>
      </c>
      <c r="U15" s="1108"/>
      <c r="V15" s="1122">
        <v>3243</v>
      </c>
      <c r="W15" s="1108"/>
      <c r="X15" s="1122">
        <v>3243</v>
      </c>
      <c r="Y15" s="1108"/>
      <c r="Z15" s="1122">
        <v>3243</v>
      </c>
      <c r="AA15" s="1108"/>
      <c r="AB15" s="1122">
        <v>3243</v>
      </c>
      <c r="AC15" s="1108"/>
      <c r="AD15" s="1122">
        <v>3243</v>
      </c>
      <c r="AF15" s="1122">
        <v>3243</v>
      </c>
      <c r="AH15" s="1120">
        <v>3243</v>
      </c>
      <c r="AJ15" s="1123">
        <v>3243</v>
      </c>
      <c r="AL15" s="1120">
        <v>3243</v>
      </c>
      <c r="AM15" s="896" t="s">
        <v>3012</v>
      </c>
      <c r="AN15" s="1123">
        <v>3243</v>
      </c>
      <c r="AO15" s="896" t="s">
        <v>3018</v>
      </c>
      <c r="AP15" s="896" t="s">
        <v>217</v>
      </c>
    </row>
    <row r="16" spans="1:43" ht="18.75" hidden="1" customHeight="1" x14ac:dyDescent="0.3">
      <c r="B16" s="900"/>
      <c r="C16" s="910" t="s">
        <v>2113</v>
      </c>
      <c r="D16" s="1122">
        <v>1500</v>
      </c>
      <c r="E16" s="745">
        <v>12117</v>
      </c>
      <c r="F16" s="1122" t="s">
        <v>242</v>
      </c>
      <c r="G16" s="745"/>
      <c r="H16" s="1122"/>
      <c r="I16" s="745"/>
      <c r="J16" s="1122"/>
      <c r="K16" s="745"/>
      <c r="L16" s="1122"/>
      <c r="M16" s="745"/>
      <c r="N16" s="1122"/>
      <c r="O16" s="745"/>
      <c r="P16" s="1122"/>
      <c r="Q16" s="745"/>
      <c r="R16" s="1122"/>
      <c r="S16" s="745"/>
      <c r="T16" s="1125"/>
      <c r="U16" s="1108"/>
      <c r="V16" s="1125"/>
      <c r="W16" s="1108"/>
      <c r="X16" s="1125"/>
      <c r="Y16" s="1108"/>
      <c r="Z16" s="1125"/>
      <c r="AA16" s="1108"/>
      <c r="AB16" s="1125"/>
      <c r="AC16" s="1108"/>
      <c r="AD16" s="1122"/>
      <c r="AF16" s="1122"/>
      <c r="AH16" s="1120"/>
      <c r="AL16" s="1117"/>
    </row>
    <row r="17" spans="1:42" ht="18.75" customHeight="1" x14ac:dyDescent="0.3">
      <c r="B17" s="900">
        <v>10</v>
      </c>
      <c r="C17" s="910" t="s">
        <v>2293</v>
      </c>
      <c r="D17" s="1122">
        <v>1500</v>
      </c>
      <c r="E17" s="745" t="s">
        <v>2414</v>
      </c>
      <c r="F17" s="1122">
        <v>2550</v>
      </c>
      <c r="G17" s="745" t="s">
        <v>2415</v>
      </c>
      <c r="H17" s="1122">
        <v>3240</v>
      </c>
      <c r="I17" s="745" t="s">
        <v>2416</v>
      </c>
      <c r="J17" s="1122">
        <v>3600</v>
      </c>
      <c r="K17" s="745" t="s">
        <v>2417</v>
      </c>
      <c r="L17" s="1122">
        <v>3600</v>
      </c>
      <c r="M17" s="745"/>
      <c r="N17" s="1122">
        <v>3240</v>
      </c>
      <c r="O17" s="745"/>
      <c r="P17" s="1122">
        <v>3240</v>
      </c>
      <c r="Q17" s="745" t="s">
        <v>2544</v>
      </c>
      <c r="R17" s="1122">
        <v>3240</v>
      </c>
      <c r="S17" s="745"/>
      <c r="T17" s="1122">
        <v>3450</v>
      </c>
      <c r="U17" s="1108"/>
      <c r="V17" s="1122">
        <v>3600</v>
      </c>
      <c r="W17" s="1108"/>
      <c r="X17" s="1122">
        <v>3240</v>
      </c>
      <c r="Y17" s="1108"/>
      <c r="Z17" s="1122">
        <v>3240</v>
      </c>
      <c r="AA17" s="1108"/>
      <c r="AB17" s="1122">
        <v>3240</v>
      </c>
      <c r="AC17" s="1108"/>
      <c r="AD17" s="1122">
        <v>3450</v>
      </c>
      <c r="AF17" s="1122">
        <v>3240</v>
      </c>
      <c r="AG17" s="896" t="s">
        <v>3013</v>
      </c>
      <c r="AH17" s="1120">
        <v>3240</v>
      </c>
      <c r="AJ17" s="1124">
        <v>3450</v>
      </c>
      <c r="AL17" s="1120">
        <v>3240</v>
      </c>
      <c r="AM17" s="896" t="s">
        <v>3014</v>
      </c>
      <c r="AN17" s="1123">
        <v>3240</v>
      </c>
      <c r="AO17" s="896" t="s">
        <v>3027</v>
      </c>
      <c r="AP17" s="896" t="s">
        <v>217</v>
      </c>
    </row>
    <row r="18" spans="1:42" ht="18.75" customHeight="1" x14ac:dyDescent="0.3">
      <c r="B18" s="900">
        <v>11</v>
      </c>
      <c r="C18" s="910" t="s">
        <v>2115</v>
      </c>
      <c r="D18" s="1122">
        <v>1500</v>
      </c>
      <c r="E18" s="745" t="s">
        <v>2418</v>
      </c>
      <c r="F18" s="1122">
        <v>3250</v>
      </c>
      <c r="G18" s="745" t="s">
        <v>2419</v>
      </c>
      <c r="H18" s="1122">
        <v>3250</v>
      </c>
      <c r="I18" s="745" t="s">
        <v>2420</v>
      </c>
      <c r="J18" s="1122">
        <v>3250</v>
      </c>
      <c r="K18" s="745" t="s">
        <v>2421</v>
      </c>
      <c r="L18" s="1122">
        <v>3250</v>
      </c>
      <c r="M18" s="745"/>
      <c r="N18" s="1122">
        <v>3250</v>
      </c>
      <c r="O18" s="745"/>
      <c r="P18" s="1122">
        <v>3250</v>
      </c>
      <c r="Q18" s="745" t="s">
        <v>2552</v>
      </c>
      <c r="R18" s="1122">
        <v>3250</v>
      </c>
      <c r="S18" s="745"/>
      <c r="T18" s="1122">
        <v>3250</v>
      </c>
      <c r="U18" s="1108"/>
      <c r="V18" s="1122">
        <v>3250</v>
      </c>
      <c r="W18" s="1108"/>
      <c r="X18" s="1122">
        <v>3250</v>
      </c>
      <c r="Y18" s="1108"/>
      <c r="Z18" s="1122">
        <v>3250</v>
      </c>
      <c r="AA18" s="1108" t="s">
        <v>2949</v>
      </c>
      <c r="AB18" s="1122">
        <v>3250</v>
      </c>
      <c r="AC18" s="1108" t="s">
        <v>2950</v>
      </c>
      <c r="AD18" s="1122">
        <v>3250</v>
      </c>
      <c r="AF18" s="1122">
        <v>3250</v>
      </c>
      <c r="AG18" s="896" t="s">
        <v>2985</v>
      </c>
      <c r="AH18" s="1122">
        <v>3250</v>
      </c>
      <c r="AI18" s="1114"/>
      <c r="AJ18" s="1123">
        <v>3250</v>
      </c>
      <c r="AK18" s="896" t="s">
        <v>2979</v>
      </c>
      <c r="AL18" s="1120">
        <v>3250</v>
      </c>
      <c r="AN18" s="1123">
        <v>3250</v>
      </c>
      <c r="AO18" s="896" t="s">
        <v>3031</v>
      </c>
      <c r="AP18" s="896" t="s">
        <v>217</v>
      </c>
    </row>
    <row r="19" spans="1:42" s="474" customFormat="1" ht="18.75" customHeight="1" x14ac:dyDescent="0.3">
      <c r="B19" s="908">
        <v>12</v>
      </c>
      <c r="C19" s="913" t="s">
        <v>2125</v>
      </c>
      <c r="D19" s="1122">
        <v>3000</v>
      </c>
      <c r="E19" s="745"/>
      <c r="F19" s="1122">
        <v>3384</v>
      </c>
      <c r="G19" s="745"/>
      <c r="H19" s="1122">
        <v>3384</v>
      </c>
      <c r="I19" s="745"/>
      <c r="J19" s="1122">
        <v>3384</v>
      </c>
      <c r="K19" s="745"/>
      <c r="L19" s="1122">
        <v>3384</v>
      </c>
      <c r="M19" s="745"/>
      <c r="N19" s="1122">
        <v>3350</v>
      </c>
      <c r="O19" s="745"/>
      <c r="P19" s="1122">
        <v>3350</v>
      </c>
      <c r="Q19" s="745"/>
      <c r="R19" s="1122">
        <v>3350</v>
      </c>
      <c r="S19" s="745"/>
      <c r="T19" s="1122">
        <v>3350</v>
      </c>
      <c r="U19" s="745" t="s">
        <v>2869</v>
      </c>
      <c r="V19" s="1122">
        <v>3350</v>
      </c>
      <c r="W19" s="745" t="s">
        <v>2870</v>
      </c>
      <c r="X19" s="1122">
        <v>3350</v>
      </c>
      <c r="Y19" s="745"/>
      <c r="Z19" s="1122">
        <v>3350</v>
      </c>
      <c r="AA19" s="745" t="s">
        <v>2900</v>
      </c>
      <c r="AB19" s="1122">
        <v>3350</v>
      </c>
      <c r="AC19" s="745" t="s">
        <v>2923</v>
      </c>
      <c r="AD19" s="1122">
        <v>3250</v>
      </c>
      <c r="AF19" s="1122">
        <v>3250</v>
      </c>
      <c r="AG19" s="896" t="s">
        <v>2986</v>
      </c>
      <c r="AH19" s="1122">
        <v>3250</v>
      </c>
      <c r="AI19" s="1114"/>
      <c r="AJ19" s="1120">
        <v>3250</v>
      </c>
      <c r="AK19" s="474" t="s">
        <v>2980</v>
      </c>
      <c r="AL19" s="498">
        <v>3250</v>
      </c>
      <c r="AM19" s="474" t="s">
        <v>2996</v>
      </c>
      <c r="AN19" s="1120">
        <v>3250</v>
      </c>
      <c r="AO19" s="474" t="s">
        <v>3032</v>
      </c>
    </row>
    <row r="20" spans="1:42" ht="18.75" customHeight="1" x14ac:dyDescent="0.3">
      <c r="B20" s="900">
        <v>13</v>
      </c>
      <c r="C20" s="910" t="s">
        <v>2116</v>
      </c>
      <c r="D20" s="1122">
        <v>1500</v>
      </c>
      <c r="E20" s="745" t="s">
        <v>2422</v>
      </c>
      <c r="F20" s="1122">
        <v>3450</v>
      </c>
      <c r="G20" s="745" t="s">
        <v>2423</v>
      </c>
      <c r="H20" s="1122">
        <v>3450</v>
      </c>
      <c r="I20" s="745" t="s">
        <v>2424</v>
      </c>
      <c r="J20" s="1122">
        <v>3240</v>
      </c>
      <c r="K20" s="745" t="s">
        <v>2425</v>
      </c>
      <c r="L20" s="1122">
        <v>3240</v>
      </c>
      <c r="M20" s="745" t="s">
        <v>2426</v>
      </c>
      <c r="N20" s="1122">
        <v>3240</v>
      </c>
      <c r="O20" s="745" t="s">
        <v>2294</v>
      </c>
      <c r="P20" s="1122">
        <v>3450</v>
      </c>
      <c r="Q20" s="745" t="s">
        <v>2483</v>
      </c>
      <c r="R20" s="1122">
        <v>3240</v>
      </c>
      <c r="S20" s="745" t="s">
        <v>2484</v>
      </c>
      <c r="T20" s="1122">
        <v>3240</v>
      </c>
      <c r="U20" s="1108" t="s">
        <v>2796</v>
      </c>
      <c r="V20" s="1122">
        <v>3240</v>
      </c>
      <c r="W20" s="1110" t="s">
        <v>2797</v>
      </c>
      <c r="X20" s="1122">
        <v>3600</v>
      </c>
      <c r="Y20" s="1108"/>
      <c r="Z20" s="1122">
        <v>3450</v>
      </c>
      <c r="AA20" s="1108" t="s">
        <v>2939</v>
      </c>
      <c r="AB20" s="1122">
        <v>3450</v>
      </c>
      <c r="AC20" s="1108" t="s">
        <v>2940</v>
      </c>
      <c r="AD20" s="1128">
        <v>3250</v>
      </c>
      <c r="AE20" s="896" t="s">
        <v>3033</v>
      </c>
      <c r="AF20" s="1122">
        <v>3450</v>
      </c>
      <c r="AH20" s="1120">
        <v>3600</v>
      </c>
      <c r="AI20" s="896" t="s">
        <v>2981</v>
      </c>
      <c r="AJ20" s="1123">
        <v>3600</v>
      </c>
      <c r="AK20" s="896" t="s">
        <v>3002</v>
      </c>
      <c r="AL20" s="1120">
        <v>3600</v>
      </c>
      <c r="AM20" s="896" t="s">
        <v>3016</v>
      </c>
      <c r="AN20" s="1123">
        <v>3450</v>
      </c>
      <c r="AP20" s="896" t="s">
        <v>217</v>
      </c>
    </row>
    <row r="21" spans="1:42" s="474" customFormat="1" ht="18.75" hidden="1" customHeight="1" x14ac:dyDescent="0.3">
      <c r="B21" s="908"/>
      <c r="C21" s="911" t="s">
        <v>2117</v>
      </c>
      <c r="D21" s="1122">
        <v>1500</v>
      </c>
      <c r="E21" s="745">
        <v>12119</v>
      </c>
      <c r="F21" s="1122" t="s">
        <v>242</v>
      </c>
      <c r="G21" s="745"/>
      <c r="H21" s="1122"/>
      <c r="I21" s="745"/>
      <c r="J21" s="1122"/>
      <c r="K21" s="745"/>
      <c r="L21" s="1122"/>
      <c r="M21" s="745"/>
      <c r="N21" s="1122"/>
      <c r="O21" s="745"/>
      <c r="P21" s="1122"/>
      <c r="Q21" s="745"/>
      <c r="R21" s="1122"/>
      <c r="S21" s="745"/>
      <c r="T21" s="1122"/>
      <c r="U21" s="745"/>
      <c r="V21" s="1122"/>
      <c r="W21" s="745"/>
      <c r="X21" s="1122"/>
      <c r="Y21" s="745"/>
      <c r="Z21" s="1122"/>
      <c r="AA21" s="745"/>
      <c r="AB21" s="1122"/>
      <c r="AC21" s="745"/>
      <c r="AD21" s="1122"/>
      <c r="AF21" s="1122"/>
      <c r="AH21" s="1122"/>
      <c r="AL21" s="1117"/>
    </row>
    <row r="22" spans="1:42" s="474" customFormat="1" ht="18.75" customHeight="1" x14ac:dyDescent="0.3">
      <c r="B22" s="908">
        <v>14</v>
      </c>
      <c r="C22" s="913" t="s">
        <v>2126</v>
      </c>
      <c r="D22" s="1122">
        <v>3000</v>
      </c>
      <c r="E22" s="745"/>
      <c r="F22" s="1122">
        <f>3243+117</f>
        <v>3360</v>
      </c>
      <c r="G22" s="745"/>
      <c r="H22" s="1122">
        <f>3360</f>
        <v>3360</v>
      </c>
      <c r="I22" s="745"/>
      <c r="J22" s="1122">
        <v>3360</v>
      </c>
      <c r="K22" s="745" t="s">
        <v>2427</v>
      </c>
      <c r="L22" s="1122">
        <v>3360</v>
      </c>
      <c r="M22" s="745" t="s">
        <v>2458</v>
      </c>
      <c r="N22" s="1122">
        <v>3360</v>
      </c>
      <c r="O22" s="745" t="s">
        <v>2428</v>
      </c>
      <c r="P22" s="1122">
        <v>3360</v>
      </c>
      <c r="Q22" s="745" t="s">
        <v>2429</v>
      </c>
      <c r="R22" s="1122">
        <v>3360</v>
      </c>
      <c r="S22" s="745" t="s">
        <v>2532</v>
      </c>
      <c r="T22" s="1127" t="s">
        <v>242</v>
      </c>
      <c r="V22" s="1122">
        <v>3360</v>
      </c>
      <c r="W22" s="745" t="s">
        <v>2807</v>
      </c>
      <c r="X22" s="1128">
        <v>3360</v>
      </c>
      <c r="Z22" s="1122">
        <v>3360</v>
      </c>
      <c r="AA22" s="745" t="s">
        <v>2894</v>
      </c>
      <c r="AB22" s="1122">
        <v>3360</v>
      </c>
      <c r="AC22" s="745" t="s">
        <v>2926</v>
      </c>
      <c r="AD22" s="1122">
        <v>3360</v>
      </c>
      <c r="AF22" s="1122">
        <v>3360</v>
      </c>
      <c r="AG22" s="474" t="s">
        <v>3009</v>
      </c>
      <c r="AH22" s="1120">
        <v>3360</v>
      </c>
      <c r="AJ22" s="1120">
        <v>3360</v>
      </c>
      <c r="AK22" s="474" t="s">
        <v>1148</v>
      </c>
      <c r="AL22" s="1120">
        <v>3360</v>
      </c>
      <c r="AM22" s="474" t="s">
        <v>3008</v>
      </c>
      <c r="AN22" s="1120">
        <v>3360</v>
      </c>
      <c r="AP22" s="474" t="s">
        <v>217</v>
      </c>
    </row>
    <row r="23" spans="1:42" ht="18.75" customHeight="1" x14ac:dyDescent="0.3">
      <c r="B23" s="900">
        <v>15</v>
      </c>
      <c r="C23" s="910" t="s">
        <v>2118</v>
      </c>
      <c r="D23" s="1122">
        <v>1500</v>
      </c>
      <c r="E23" s="745"/>
      <c r="F23" s="1122">
        <v>4000</v>
      </c>
      <c r="G23" s="745"/>
      <c r="H23" s="1122">
        <v>3760</v>
      </c>
      <c r="I23" s="745" t="s">
        <v>2430</v>
      </c>
      <c r="J23" s="1122">
        <v>3520</v>
      </c>
      <c r="K23" s="745" t="s">
        <v>2431</v>
      </c>
      <c r="L23" s="1122">
        <v>3760</v>
      </c>
      <c r="M23" s="745"/>
      <c r="N23" s="1122">
        <v>4000</v>
      </c>
      <c r="O23" s="745"/>
      <c r="P23" s="1122">
        <v>3760</v>
      </c>
      <c r="Q23" s="745"/>
      <c r="R23" s="1122">
        <v>3760</v>
      </c>
      <c r="S23" s="745"/>
      <c r="T23" s="1122">
        <v>4000</v>
      </c>
      <c r="U23" s="1108" t="s">
        <v>2714</v>
      </c>
      <c r="V23" s="1122">
        <v>3760</v>
      </c>
      <c r="W23" s="1108" t="s">
        <v>2715</v>
      </c>
      <c r="X23" s="1122">
        <v>3760</v>
      </c>
      <c r="Y23" s="1108" t="s">
        <v>2715</v>
      </c>
      <c r="Z23" s="1122">
        <v>3760</v>
      </c>
      <c r="AA23" s="1108" t="s">
        <v>2715</v>
      </c>
      <c r="AB23" s="1122">
        <v>3760</v>
      </c>
      <c r="AC23" s="1108" t="s">
        <v>2715</v>
      </c>
      <c r="AD23" s="1122">
        <v>3760</v>
      </c>
      <c r="AE23" s="896" t="s">
        <v>2988</v>
      </c>
      <c r="AF23" s="1122">
        <v>3760</v>
      </c>
      <c r="AG23" s="896">
        <v>21001</v>
      </c>
      <c r="AH23" s="1120">
        <v>3760</v>
      </c>
      <c r="AI23" s="896" t="s">
        <v>2989</v>
      </c>
      <c r="AJ23" s="1123">
        <v>3760</v>
      </c>
      <c r="AK23" s="896" t="s">
        <v>3007</v>
      </c>
      <c r="AL23" s="1123">
        <v>3760</v>
      </c>
      <c r="AM23" s="1118" t="s">
        <v>3006</v>
      </c>
      <c r="AN23" s="1123">
        <v>3760</v>
      </c>
      <c r="AO23" s="896" t="s">
        <v>3030</v>
      </c>
      <c r="AP23" s="896" t="s">
        <v>217</v>
      </c>
    </row>
    <row r="24" spans="1:42" ht="18.75" customHeight="1" x14ac:dyDescent="0.3">
      <c r="B24" s="900">
        <v>16</v>
      </c>
      <c r="C24" s="910" t="s">
        <v>2119</v>
      </c>
      <c r="D24" s="1122">
        <v>1500</v>
      </c>
      <c r="E24" s="745" t="s">
        <v>2432</v>
      </c>
      <c r="F24" s="1122">
        <v>3243</v>
      </c>
      <c r="G24" s="745" t="s">
        <v>2433</v>
      </c>
      <c r="H24" s="1122">
        <v>3240</v>
      </c>
      <c r="I24" s="745" t="s">
        <v>2434</v>
      </c>
      <c r="J24" s="1122">
        <v>3390</v>
      </c>
      <c r="K24" s="745" t="s">
        <v>2485</v>
      </c>
      <c r="L24" s="1122">
        <v>3390</v>
      </c>
      <c r="M24" s="745" t="s">
        <v>2486</v>
      </c>
      <c r="N24" s="1122">
        <v>3390</v>
      </c>
      <c r="O24" s="745" t="s">
        <v>2487</v>
      </c>
      <c r="P24" s="1122">
        <v>4612.5</v>
      </c>
      <c r="Q24" s="745" t="s">
        <v>2488</v>
      </c>
      <c r="R24" s="1122">
        <v>3600</v>
      </c>
      <c r="S24" s="745" t="s">
        <v>2659</v>
      </c>
      <c r="T24" s="1126">
        <v>3772.5</v>
      </c>
      <c r="U24" s="1108"/>
      <c r="V24" s="1122">
        <v>3600</v>
      </c>
      <c r="W24" s="1108" t="s">
        <v>2916</v>
      </c>
      <c r="X24" s="1129">
        <v>3777.5</v>
      </c>
      <c r="Y24" s="1108" t="s">
        <v>2913</v>
      </c>
      <c r="Z24" s="1122">
        <v>3600</v>
      </c>
      <c r="AA24" s="1108" t="s">
        <v>2974</v>
      </c>
      <c r="AB24" s="1122">
        <v>3600</v>
      </c>
      <c r="AC24" s="1108" t="s">
        <v>2975</v>
      </c>
      <c r="AD24" s="1122">
        <v>3255</v>
      </c>
      <c r="AE24" s="1108" t="s">
        <v>2976</v>
      </c>
      <c r="AF24" s="1122">
        <v>3600</v>
      </c>
      <c r="AH24" s="1120">
        <v>3600</v>
      </c>
      <c r="AI24" s="896" t="s">
        <v>2995</v>
      </c>
      <c r="AJ24" s="1123">
        <v>4100</v>
      </c>
      <c r="AK24" s="896" t="s">
        <v>3017</v>
      </c>
      <c r="AL24" s="1120">
        <v>3450</v>
      </c>
      <c r="AM24" s="896" t="s">
        <v>3025</v>
      </c>
      <c r="AN24" s="1123">
        <v>3450</v>
      </c>
      <c r="AO24" s="896" t="s">
        <v>3025</v>
      </c>
      <c r="AP24" s="896" t="s">
        <v>217</v>
      </c>
    </row>
    <row r="25" spans="1:42" ht="18.75" customHeight="1" x14ac:dyDescent="0.3">
      <c r="B25" s="900">
        <v>17</v>
      </c>
      <c r="C25" s="910" t="s">
        <v>2120</v>
      </c>
      <c r="D25" s="1122">
        <v>1500</v>
      </c>
      <c r="E25" s="745" t="s">
        <v>2435</v>
      </c>
      <c r="F25" s="1122" t="s">
        <v>3010</v>
      </c>
      <c r="G25" s="745"/>
      <c r="H25" s="1125">
        <v>3948</v>
      </c>
      <c r="I25" s="745" t="s">
        <v>2436</v>
      </c>
      <c r="J25" s="1122">
        <v>3948</v>
      </c>
      <c r="K25" s="745" t="s">
        <v>2437</v>
      </c>
      <c r="L25" s="1122">
        <v>3948</v>
      </c>
      <c r="M25" s="745"/>
      <c r="N25" s="1122">
        <v>4200</v>
      </c>
      <c r="O25" s="745"/>
      <c r="P25" s="1122">
        <v>3948</v>
      </c>
      <c r="Q25" s="745"/>
      <c r="R25" s="1122">
        <v>4350</v>
      </c>
      <c r="S25" s="745"/>
      <c r="T25" s="1122">
        <v>4200</v>
      </c>
      <c r="U25" s="1108"/>
      <c r="V25" s="1122">
        <v>4200</v>
      </c>
      <c r="W25" s="1108"/>
      <c r="X25" s="1122">
        <v>3948</v>
      </c>
      <c r="Y25" s="1111" t="s">
        <v>2977</v>
      </c>
      <c r="Z25" s="1122">
        <v>3948</v>
      </c>
      <c r="AA25" s="1108"/>
      <c r="AB25" s="1122">
        <v>4350</v>
      </c>
      <c r="AC25" s="1108"/>
      <c r="AD25" s="1122">
        <v>4350</v>
      </c>
      <c r="AF25" s="1122">
        <v>4350</v>
      </c>
      <c r="AH25" s="1120">
        <v>3948</v>
      </c>
      <c r="AJ25" s="1123">
        <v>3948</v>
      </c>
      <c r="AL25" s="1120">
        <v>4350</v>
      </c>
      <c r="AN25" s="1123">
        <v>3948</v>
      </c>
    </row>
    <row r="26" spans="1:42" ht="18.75" customHeight="1" x14ac:dyDescent="0.3">
      <c r="A26" s="906" t="s">
        <v>2508</v>
      </c>
      <c r="B26" s="900">
        <v>18</v>
      </c>
      <c r="C26" s="910" t="s">
        <v>2121</v>
      </c>
      <c r="D26" s="1122">
        <v>1500</v>
      </c>
      <c r="E26" s="745" t="s">
        <v>2265</v>
      </c>
      <c r="F26" s="1122">
        <v>3760</v>
      </c>
      <c r="G26" s="745" t="s">
        <v>2266</v>
      </c>
      <c r="H26" s="1122">
        <v>3760</v>
      </c>
      <c r="I26" s="745" t="s">
        <v>2267</v>
      </c>
      <c r="J26" s="1122">
        <v>3760</v>
      </c>
      <c r="K26" s="745" t="s">
        <v>2438</v>
      </c>
      <c r="L26" s="1122">
        <v>3760</v>
      </c>
      <c r="M26" s="745"/>
      <c r="N26" s="1122">
        <v>3800</v>
      </c>
      <c r="O26" s="745"/>
      <c r="P26" s="1122">
        <v>3760</v>
      </c>
      <c r="Q26" s="745" t="s">
        <v>2448</v>
      </c>
      <c r="R26" s="1122">
        <v>3760</v>
      </c>
      <c r="S26" s="745" t="s">
        <v>2482</v>
      </c>
      <c r="T26" s="1122">
        <v>4000</v>
      </c>
      <c r="U26" s="1108" t="s">
        <v>2679</v>
      </c>
      <c r="V26" s="1122">
        <v>3760</v>
      </c>
      <c r="W26" s="1108" t="s">
        <v>2772</v>
      </c>
      <c r="X26" s="1122">
        <v>3760</v>
      </c>
      <c r="Y26" s="1108"/>
      <c r="Z26" s="1126">
        <v>3760</v>
      </c>
      <c r="AA26" s="1108"/>
      <c r="AB26" s="1122">
        <v>3760</v>
      </c>
      <c r="AC26" s="1108"/>
      <c r="AD26" s="1122">
        <v>3760</v>
      </c>
      <c r="AF26" s="1123">
        <v>3760</v>
      </c>
      <c r="AG26" s="896" t="s">
        <v>2984</v>
      </c>
      <c r="AH26" s="1120">
        <v>3760</v>
      </c>
      <c r="AI26" s="896" t="s">
        <v>2987</v>
      </c>
      <c r="AJ26" s="1116">
        <v>3760</v>
      </c>
      <c r="AK26" s="896" t="s">
        <v>2991</v>
      </c>
      <c r="AL26" s="1120">
        <v>3760</v>
      </c>
      <c r="AM26" s="896" t="s">
        <v>3005</v>
      </c>
      <c r="AN26" s="1123">
        <v>3760</v>
      </c>
      <c r="AO26" s="896" t="s">
        <v>3020</v>
      </c>
      <c r="AP26" s="896" t="s">
        <v>217</v>
      </c>
    </row>
    <row r="27" spans="1:42" ht="18.75" customHeight="1" x14ac:dyDescent="0.3">
      <c r="B27" s="900">
        <v>19</v>
      </c>
      <c r="C27" s="910" t="s">
        <v>3034</v>
      </c>
      <c r="D27" s="1122">
        <v>1500</v>
      </c>
      <c r="E27" s="745" t="s">
        <v>2439</v>
      </c>
      <c r="F27" s="1122">
        <v>3254.71</v>
      </c>
      <c r="G27" s="745" t="s">
        <v>2378</v>
      </c>
      <c r="H27" s="1122">
        <v>3240</v>
      </c>
      <c r="I27" s="745" t="s">
        <v>2376</v>
      </c>
      <c r="J27" s="1122">
        <v>3240</v>
      </c>
      <c r="K27" s="745" t="s">
        <v>2377</v>
      </c>
      <c r="L27" s="1122">
        <v>3240</v>
      </c>
      <c r="M27" s="745"/>
      <c r="N27" s="1122">
        <f>3450+(3450*5%)+150</f>
        <v>3772.5</v>
      </c>
      <c r="O27" s="745" t="s">
        <v>2440</v>
      </c>
      <c r="P27" s="1122">
        <v>3772.5</v>
      </c>
      <c r="Q27" s="745" t="s">
        <v>2654</v>
      </c>
      <c r="R27" s="1125">
        <v>3772.5</v>
      </c>
      <c r="S27" s="745" t="s">
        <v>2674</v>
      </c>
      <c r="T27" s="1125">
        <v>3772.5</v>
      </c>
      <c r="U27" s="1108" t="s">
        <v>2811</v>
      </c>
      <c r="V27" s="1108">
        <v>3772.5</v>
      </c>
      <c r="W27" s="1108" t="s">
        <v>2866</v>
      </c>
      <c r="X27" s="1125">
        <v>3772.5</v>
      </c>
      <c r="Y27" s="1108" t="s">
        <v>2930</v>
      </c>
      <c r="Z27" s="1125">
        <v>3772.5</v>
      </c>
      <c r="AA27" s="1108" t="s">
        <v>2953</v>
      </c>
      <c r="AB27" s="1125">
        <v>3772.5</v>
      </c>
      <c r="AC27" s="1108" t="s">
        <v>2978</v>
      </c>
      <c r="AD27" s="1122">
        <v>4117.5</v>
      </c>
      <c r="AE27" s="474"/>
      <c r="AF27" s="1123">
        <v>3772.5</v>
      </c>
      <c r="AH27" s="1120">
        <v>3772.5</v>
      </c>
      <c r="AJ27" s="1123">
        <v>3772.5</v>
      </c>
      <c r="AK27" s="896" t="s">
        <v>2992</v>
      </c>
      <c r="AL27" s="1120">
        <v>3772.5</v>
      </c>
      <c r="AM27" s="896" t="s">
        <v>3004</v>
      </c>
      <c r="AN27" s="1123">
        <v>3772.5</v>
      </c>
      <c r="AP27" s="896" t="s">
        <v>217</v>
      </c>
    </row>
    <row r="28" spans="1:42" ht="18.75" customHeight="1" x14ac:dyDescent="0.3">
      <c r="B28" s="900">
        <v>20</v>
      </c>
      <c r="C28" s="910" t="s">
        <v>2123</v>
      </c>
      <c r="D28" s="1122">
        <v>1500</v>
      </c>
      <c r="E28" s="745" t="s">
        <v>2442</v>
      </c>
      <c r="F28" s="1122">
        <v>3450</v>
      </c>
      <c r="G28" s="745" t="s">
        <v>2443</v>
      </c>
      <c r="H28" s="1122">
        <v>3243</v>
      </c>
      <c r="I28" s="745" t="s">
        <v>2444</v>
      </c>
      <c r="J28" s="1122">
        <v>3243</v>
      </c>
      <c r="K28" s="745" t="s">
        <v>2445</v>
      </c>
      <c r="L28" s="1122">
        <v>3243</v>
      </c>
      <c r="M28" s="745"/>
      <c r="N28" s="1122">
        <v>3243</v>
      </c>
      <c r="O28" s="745"/>
      <c r="P28" s="1122">
        <v>3243</v>
      </c>
      <c r="Q28" s="745"/>
      <c r="R28" s="1122">
        <v>3243</v>
      </c>
      <c r="S28" s="745"/>
      <c r="T28" s="1122">
        <v>3243</v>
      </c>
      <c r="U28" s="1108"/>
      <c r="V28" s="1107">
        <v>3243</v>
      </c>
      <c r="W28" s="1108"/>
      <c r="X28" s="1107">
        <v>3243</v>
      </c>
      <c r="Y28" s="1108"/>
      <c r="Z28" s="1122">
        <v>3243</v>
      </c>
      <c r="AA28" s="1108"/>
      <c r="AB28" s="1122">
        <v>3243</v>
      </c>
      <c r="AC28" s="1108"/>
      <c r="AD28" s="1122">
        <v>3243</v>
      </c>
      <c r="AF28" s="1122">
        <v>3243</v>
      </c>
      <c r="AH28" s="1120">
        <v>3243</v>
      </c>
      <c r="AJ28" s="1123">
        <v>3243</v>
      </c>
      <c r="AL28" s="1120">
        <v>3243</v>
      </c>
      <c r="AM28" s="896" t="s">
        <v>3011</v>
      </c>
      <c r="AN28" s="1123">
        <v>3243</v>
      </c>
      <c r="AO28" s="896" t="s">
        <v>3019</v>
      </c>
      <c r="AP28" s="896" t="s">
        <v>217</v>
      </c>
    </row>
    <row r="29" spans="1:42" x14ac:dyDescent="0.3">
      <c r="D29" s="1238" t="s">
        <v>2127</v>
      </c>
      <c r="E29" s="1238"/>
      <c r="F29" s="1239" t="s">
        <v>1406</v>
      </c>
      <c r="G29" s="1239"/>
      <c r="H29" s="1239" t="s">
        <v>1429</v>
      </c>
      <c r="I29" s="1239"/>
      <c r="J29" s="1239" t="s">
        <v>1430</v>
      </c>
      <c r="K29" s="1239"/>
      <c r="L29" s="1240" t="s">
        <v>154</v>
      </c>
      <c r="M29" s="1240"/>
      <c r="N29" s="1240" t="s">
        <v>155</v>
      </c>
      <c r="O29" s="1240"/>
      <c r="P29" s="1240" t="s">
        <v>156</v>
      </c>
      <c r="Q29" s="1240"/>
      <c r="R29" s="1240" t="s">
        <v>199</v>
      </c>
      <c r="S29" s="1240"/>
      <c r="AD29" s="1107"/>
      <c r="AH29" s="1107"/>
    </row>
    <row r="30" spans="1:42" x14ac:dyDescent="0.3">
      <c r="D30" s="897"/>
      <c r="E30" s="474"/>
      <c r="F30" s="897"/>
      <c r="G30" s="474"/>
      <c r="H30" s="897"/>
      <c r="I30" s="474"/>
      <c r="J30" s="897"/>
      <c r="K30" s="474"/>
      <c r="L30" s="897"/>
      <c r="M30" s="474"/>
      <c r="N30" s="897"/>
      <c r="O30" s="474"/>
      <c r="P30" s="474"/>
      <c r="Q30" s="474"/>
      <c r="R30" s="474"/>
      <c r="S30" s="474"/>
      <c r="AD30" s="1107"/>
    </row>
    <row r="31" spans="1:42" x14ac:dyDescent="0.3">
      <c r="D31" s="897"/>
      <c r="E31" s="474"/>
      <c r="F31" s="897"/>
      <c r="G31" s="474"/>
      <c r="H31" s="897"/>
      <c r="I31" s="474"/>
      <c r="J31" s="897"/>
      <c r="K31" s="474"/>
      <c r="L31" s="897"/>
      <c r="M31" s="474"/>
      <c r="N31" s="897"/>
      <c r="O31" s="474"/>
      <c r="P31" s="474"/>
      <c r="Q31" s="474"/>
      <c r="R31" s="474"/>
      <c r="S31" s="474"/>
      <c r="V31" s="1139"/>
      <c r="AD31" s="1107"/>
    </row>
    <row r="32" spans="1:42" x14ac:dyDescent="0.3">
      <c r="D32" s="897"/>
      <c r="E32" s="474"/>
      <c r="F32" s="897"/>
      <c r="G32" s="474"/>
      <c r="H32" s="897"/>
      <c r="I32" s="474"/>
      <c r="J32" s="897"/>
      <c r="K32" s="474"/>
      <c r="L32" s="897"/>
      <c r="M32" s="474"/>
      <c r="N32" s="897"/>
      <c r="O32" s="474"/>
      <c r="P32" s="474"/>
      <c r="Q32" s="474"/>
      <c r="R32" s="474"/>
      <c r="S32" s="474"/>
      <c r="AD32" s="1107"/>
    </row>
    <row r="33" spans="4:36" x14ac:dyDescent="0.3">
      <c r="D33" s="897"/>
      <c r="E33" s="474"/>
      <c r="F33" s="897"/>
      <c r="G33" s="474"/>
      <c r="H33" s="897"/>
      <c r="I33" s="474"/>
      <c r="J33" s="897"/>
      <c r="K33" s="474"/>
      <c r="L33" s="897"/>
      <c r="M33" s="474"/>
      <c r="N33" s="897"/>
      <c r="O33" s="474"/>
      <c r="P33" s="474"/>
      <c r="Q33" s="474"/>
      <c r="R33" s="474"/>
      <c r="S33" s="474"/>
      <c r="AD33" s="1107"/>
    </row>
    <row r="34" spans="4:36" x14ac:dyDescent="0.3">
      <c r="D34" s="897"/>
      <c r="E34" s="474"/>
      <c r="F34" s="897"/>
      <c r="G34" s="474"/>
      <c r="H34" s="897"/>
      <c r="I34" s="474"/>
      <c r="J34" s="897"/>
      <c r="K34" s="474"/>
      <c r="L34" s="897"/>
      <c r="M34" s="474"/>
      <c r="N34" s="897"/>
      <c r="O34" s="474"/>
      <c r="P34" s="474"/>
      <c r="Q34" s="474"/>
      <c r="R34" s="474"/>
      <c r="S34" s="474"/>
      <c r="AI34" s="896">
        <f>1500+60+70+200+13.99+77.97+271.75</f>
        <v>2193.71</v>
      </c>
      <c r="AJ34" s="896">
        <f>AI34-1500</f>
        <v>693.71</v>
      </c>
    </row>
    <row r="35" spans="4:36" x14ac:dyDescent="0.3">
      <c r="D35" s="897"/>
      <c r="E35" s="474"/>
      <c r="F35" s="897"/>
      <c r="G35" s="474"/>
      <c r="H35" s="897"/>
      <c r="I35" s="474"/>
      <c r="J35" s="897"/>
      <c r="K35" s="474"/>
      <c r="L35" s="897"/>
      <c r="M35" s="474"/>
      <c r="N35" s="897"/>
      <c r="O35" s="474"/>
      <c r="P35" s="474"/>
      <c r="Q35" s="474"/>
      <c r="R35" s="474"/>
      <c r="S35" s="474"/>
    </row>
    <row r="36" spans="4:36" x14ac:dyDescent="0.3">
      <c r="D36" s="897"/>
      <c r="E36" s="474"/>
      <c r="F36" s="897"/>
      <c r="G36" s="474"/>
      <c r="H36" s="897"/>
      <c r="I36" s="474"/>
      <c r="J36" s="897"/>
      <c r="K36" s="474"/>
      <c r="L36" s="897"/>
      <c r="M36" s="474"/>
      <c r="N36" s="897"/>
      <c r="O36" s="474"/>
      <c r="P36" s="474"/>
      <c r="Q36" s="474"/>
      <c r="R36" s="474"/>
      <c r="S36" s="474"/>
    </row>
    <row r="37" spans="4:36" x14ac:dyDescent="0.3">
      <c r="D37" s="897"/>
      <c r="E37" s="474"/>
      <c r="F37" s="897"/>
      <c r="G37" s="474"/>
      <c r="H37" s="897"/>
      <c r="I37" s="474"/>
      <c r="J37" s="897"/>
      <c r="K37" s="474"/>
      <c r="L37" s="897"/>
      <c r="M37" s="474"/>
      <c r="N37" s="897"/>
      <c r="O37" s="474"/>
      <c r="P37" s="474"/>
      <c r="Q37" s="474"/>
      <c r="R37" s="474"/>
      <c r="S37" s="474"/>
    </row>
    <row r="38" spans="4:36" x14ac:dyDescent="0.3">
      <c r="D38" s="897"/>
      <c r="E38" s="474"/>
      <c r="F38" s="897"/>
      <c r="G38" s="474"/>
      <c r="H38" s="897"/>
      <c r="I38" s="474"/>
      <c r="J38" s="897"/>
      <c r="K38" s="474"/>
      <c r="L38" s="897"/>
      <c r="M38" s="474"/>
      <c r="N38" s="897"/>
      <c r="O38" s="474"/>
      <c r="P38" s="474"/>
      <c r="Q38" s="474"/>
      <c r="R38" s="474"/>
      <c r="S38" s="474"/>
    </row>
    <row r="39" spans="4:36" x14ac:dyDescent="0.3">
      <c r="D39" s="897"/>
      <c r="E39" s="474"/>
      <c r="F39" s="897"/>
      <c r="G39" s="474"/>
      <c r="H39" s="897"/>
      <c r="I39" s="474"/>
      <c r="J39" s="897"/>
      <c r="K39" s="474"/>
      <c r="L39" s="897"/>
      <c r="M39" s="474"/>
      <c r="N39" s="897"/>
      <c r="O39" s="474"/>
      <c r="P39" s="474"/>
      <c r="Q39" s="474"/>
      <c r="R39" s="474"/>
      <c r="S39" s="474"/>
    </row>
    <row r="40" spans="4:36" x14ac:dyDescent="0.3">
      <c r="D40" s="897"/>
      <c r="E40" s="474"/>
      <c r="F40" s="897"/>
      <c r="G40" s="474"/>
      <c r="H40" s="897"/>
      <c r="I40" s="474"/>
      <c r="J40" s="897"/>
      <c r="K40" s="474"/>
      <c r="L40" s="897"/>
      <c r="M40" s="474"/>
      <c r="N40" s="897"/>
      <c r="O40" s="474"/>
      <c r="P40" s="474"/>
      <c r="Q40" s="474"/>
      <c r="R40" s="474"/>
      <c r="S40" s="474"/>
    </row>
    <row r="41" spans="4:36" x14ac:dyDescent="0.3">
      <c r="D41" s="897"/>
      <c r="E41" s="474"/>
      <c r="F41" s="897"/>
      <c r="G41" s="474"/>
      <c r="H41" s="897"/>
      <c r="I41" s="474"/>
      <c r="J41" s="897"/>
      <c r="K41" s="474"/>
      <c r="L41" s="897"/>
      <c r="M41" s="474"/>
      <c r="N41" s="897"/>
      <c r="O41" s="474"/>
      <c r="P41" s="474"/>
      <c r="Q41" s="474"/>
      <c r="R41" s="474"/>
      <c r="S41" s="474"/>
    </row>
    <row r="42" spans="4:36" x14ac:dyDescent="0.3">
      <c r="D42" s="897"/>
      <c r="E42" s="474"/>
      <c r="F42" s="897"/>
      <c r="G42" s="474"/>
      <c r="H42" s="897"/>
      <c r="I42" s="474"/>
      <c r="J42" s="897"/>
      <c r="K42" s="474"/>
      <c r="L42" s="897"/>
      <c r="M42" s="474"/>
      <c r="N42" s="897"/>
      <c r="O42" s="474"/>
      <c r="P42" s="474"/>
      <c r="Q42" s="474"/>
      <c r="R42" s="474"/>
      <c r="S42" s="474"/>
    </row>
    <row r="43" spans="4:36" x14ac:dyDescent="0.3">
      <c r="D43" s="897"/>
      <c r="E43" s="474"/>
      <c r="F43" s="897"/>
      <c r="G43" s="474"/>
      <c r="H43" s="897"/>
      <c r="I43" s="474"/>
      <c r="J43" s="897"/>
      <c r="K43" s="474"/>
      <c r="L43" s="897"/>
      <c r="M43" s="474"/>
      <c r="N43" s="897"/>
      <c r="O43" s="474"/>
      <c r="P43" s="474"/>
      <c r="Q43" s="474"/>
      <c r="R43" s="474"/>
      <c r="S43" s="474"/>
    </row>
    <row r="44" spans="4:36" x14ac:dyDescent="0.3">
      <c r="D44" s="897"/>
      <c r="E44" s="474"/>
      <c r="F44" s="897"/>
      <c r="G44" s="474"/>
      <c r="H44" s="897"/>
      <c r="I44" s="474"/>
      <c r="J44" s="897"/>
      <c r="K44" s="474"/>
      <c r="L44" s="897"/>
      <c r="M44" s="474"/>
      <c r="N44" s="897"/>
      <c r="O44" s="474"/>
      <c r="P44" s="474"/>
      <c r="Q44" s="474"/>
      <c r="R44" s="474"/>
      <c r="S44" s="474"/>
    </row>
    <row r="45" spans="4:36" x14ac:dyDescent="0.3">
      <c r="D45" s="897"/>
      <c r="E45" s="474"/>
      <c r="F45" s="897"/>
      <c r="G45" s="474"/>
      <c r="H45" s="897"/>
      <c r="I45" s="474"/>
      <c r="J45" s="897"/>
      <c r="K45" s="474"/>
      <c r="L45" s="897"/>
      <c r="M45" s="474"/>
      <c r="N45" s="897"/>
      <c r="O45" s="474"/>
      <c r="P45" s="474"/>
      <c r="Q45" s="474"/>
      <c r="R45" s="474"/>
      <c r="S45" s="474"/>
    </row>
    <row r="46" spans="4:36" x14ac:dyDescent="0.3">
      <c r="D46" s="897"/>
      <c r="E46" s="474"/>
      <c r="F46" s="897"/>
      <c r="G46" s="474"/>
      <c r="H46" s="897"/>
      <c r="I46" s="474"/>
      <c r="J46" s="897"/>
      <c r="K46" s="474"/>
      <c r="L46" s="897"/>
      <c r="M46" s="474"/>
      <c r="N46" s="897"/>
      <c r="O46" s="474"/>
      <c r="P46" s="474"/>
      <c r="Q46" s="474"/>
      <c r="R46" s="474"/>
      <c r="S46" s="474"/>
    </row>
    <row r="47" spans="4:36" x14ac:dyDescent="0.3">
      <c r="D47" s="897"/>
      <c r="E47" s="474"/>
      <c r="F47" s="897"/>
      <c r="G47" s="474"/>
      <c r="H47" s="897"/>
      <c r="I47" s="474"/>
      <c r="J47" s="897"/>
      <c r="K47" s="474"/>
      <c r="L47" s="897"/>
      <c r="M47" s="474"/>
      <c r="N47" s="897"/>
      <c r="O47" s="474"/>
      <c r="P47" s="474"/>
      <c r="Q47" s="474"/>
      <c r="R47" s="474"/>
      <c r="S47" s="474"/>
    </row>
    <row r="48" spans="4:36" x14ac:dyDescent="0.3">
      <c r="D48" s="897"/>
      <c r="E48" s="474"/>
      <c r="F48" s="897"/>
      <c r="G48" s="474"/>
      <c r="H48" s="897"/>
      <c r="I48" s="474"/>
      <c r="J48" s="897"/>
      <c r="K48" s="474"/>
      <c r="L48" s="897"/>
      <c r="M48" s="474"/>
      <c r="N48" s="897"/>
      <c r="O48" s="474"/>
      <c r="P48" s="474"/>
      <c r="Q48" s="474"/>
      <c r="R48" s="474"/>
      <c r="S48" s="474"/>
    </row>
    <row r="49" spans="4:19" x14ac:dyDescent="0.3">
      <c r="D49" s="897"/>
      <c r="E49" s="474"/>
      <c r="F49" s="897"/>
      <c r="G49" s="474"/>
      <c r="H49" s="897"/>
      <c r="I49" s="474"/>
      <c r="J49" s="897"/>
      <c r="K49" s="474"/>
      <c r="L49" s="897"/>
      <c r="M49" s="474"/>
      <c r="N49" s="897"/>
      <c r="O49" s="474"/>
      <c r="P49" s="474"/>
      <c r="Q49" s="474"/>
      <c r="R49" s="474"/>
      <c r="S49" s="474"/>
    </row>
    <row r="50" spans="4:19" x14ac:dyDescent="0.3">
      <c r="D50" s="897"/>
      <c r="E50" s="474"/>
      <c r="F50" s="897"/>
      <c r="G50" s="474"/>
      <c r="H50" s="897"/>
      <c r="I50" s="474"/>
      <c r="J50" s="897"/>
      <c r="K50" s="474"/>
      <c r="L50" s="897"/>
      <c r="M50" s="474"/>
      <c r="N50" s="897"/>
      <c r="O50" s="474"/>
      <c r="P50" s="474"/>
      <c r="Q50" s="474"/>
      <c r="R50" s="474"/>
      <c r="S50" s="474"/>
    </row>
    <row r="51" spans="4:19" x14ac:dyDescent="0.3">
      <c r="D51" s="897"/>
      <c r="E51" s="474"/>
      <c r="F51" s="897"/>
      <c r="G51" s="474"/>
      <c r="H51" s="897"/>
      <c r="I51" s="474"/>
      <c r="J51" s="897"/>
      <c r="K51" s="474"/>
      <c r="L51" s="897"/>
      <c r="M51" s="474"/>
      <c r="N51" s="897"/>
      <c r="O51" s="474"/>
      <c r="P51" s="474"/>
      <c r="Q51" s="474"/>
      <c r="R51" s="474"/>
      <c r="S51" s="474"/>
    </row>
    <row r="52" spans="4:19" x14ac:dyDescent="0.3">
      <c r="D52" s="897"/>
      <c r="E52" s="474"/>
      <c r="F52" s="897"/>
      <c r="G52" s="474"/>
      <c r="H52" s="897"/>
      <c r="I52" s="474"/>
      <c r="J52" s="897"/>
      <c r="K52" s="474"/>
      <c r="L52" s="897"/>
      <c r="M52" s="474"/>
      <c r="N52" s="897"/>
      <c r="O52" s="474"/>
      <c r="P52" s="474"/>
      <c r="Q52" s="474"/>
      <c r="R52" s="474"/>
      <c r="S52" s="474"/>
    </row>
    <row r="53" spans="4:19" x14ac:dyDescent="0.3">
      <c r="D53" s="897"/>
      <c r="E53" s="474"/>
      <c r="F53" s="897"/>
      <c r="G53" s="474"/>
      <c r="H53" s="897"/>
      <c r="I53" s="474"/>
      <c r="J53" s="897"/>
      <c r="K53" s="474"/>
      <c r="L53" s="897"/>
      <c r="M53" s="474"/>
      <c r="N53" s="897"/>
      <c r="O53" s="474"/>
      <c r="P53" s="474"/>
      <c r="Q53" s="474"/>
      <c r="R53" s="474"/>
      <c r="S53" s="474"/>
    </row>
    <row r="54" spans="4:19" x14ac:dyDescent="0.3">
      <c r="D54" s="897"/>
      <c r="E54" s="474"/>
      <c r="F54" s="897"/>
      <c r="G54" s="474"/>
      <c r="H54" s="897"/>
      <c r="I54" s="474"/>
      <c r="J54" s="897"/>
      <c r="K54" s="474"/>
      <c r="L54" s="897"/>
      <c r="M54" s="474"/>
      <c r="N54" s="897"/>
      <c r="O54" s="474"/>
      <c r="P54" s="474"/>
      <c r="Q54" s="474"/>
      <c r="R54" s="474"/>
      <c r="S54" s="474"/>
    </row>
    <row r="55" spans="4:19" x14ac:dyDescent="0.3">
      <c r="D55" s="897"/>
      <c r="E55" s="474"/>
      <c r="F55" s="897"/>
      <c r="G55" s="474"/>
      <c r="H55" s="897"/>
      <c r="I55" s="474"/>
      <c r="J55" s="897"/>
      <c r="K55" s="474"/>
      <c r="L55" s="897"/>
      <c r="M55" s="474"/>
      <c r="N55" s="897"/>
      <c r="O55" s="474"/>
      <c r="P55" s="474"/>
      <c r="Q55" s="474"/>
      <c r="R55" s="474"/>
      <c r="S55" s="474"/>
    </row>
    <row r="56" spans="4:19" x14ac:dyDescent="0.3">
      <c r="D56" s="897"/>
      <c r="E56" s="474"/>
      <c r="F56" s="897"/>
      <c r="G56" s="474"/>
      <c r="H56" s="897"/>
      <c r="I56" s="474"/>
      <c r="J56" s="897"/>
      <c r="K56" s="474"/>
      <c r="L56" s="897"/>
      <c r="M56" s="474"/>
      <c r="N56" s="897"/>
      <c r="O56" s="474"/>
      <c r="P56" s="474"/>
      <c r="Q56" s="474"/>
      <c r="R56" s="474"/>
      <c r="S56" s="474"/>
    </row>
    <row r="57" spans="4:19" x14ac:dyDescent="0.3">
      <c r="D57" s="897"/>
      <c r="E57" s="474"/>
      <c r="F57" s="897"/>
      <c r="G57" s="474"/>
      <c r="H57" s="897"/>
      <c r="I57" s="474"/>
      <c r="J57" s="897"/>
      <c r="K57" s="474"/>
      <c r="L57" s="897"/>
      <c r="M57" s="474"/>
      <c r="N57" s="897"/>
      <c r="O57" s="474"/>
      <c r="P57" s="474"/>
      <c r="Q57" s="474"/>
      <c r="R57" s="474"/>
      <c r="S57" s="474"/>
    </row>
    <row r="58" spans="4:19" x14ac:dyDescent="0.3">
      <c r="D58" s="897"/>
      <c r="E58" s="474"/>
      <c r="F58" s="897"/>
      <c r="G58" s="474"/>
      <c r="H58" s="897"/>
      <c r="I58" s="474"/>
      <c r="J58" s="897"/>
      <c r="K58" s="474"/>
      <c r="L58" s="897"/>
      <c r="M58" s="474"/>
      <c r="N58" s="897"/>
      <c r="O58" s="474"/>
      <c r="P58" s="474"/>
      <c r="Q58" s="474"/>
      <c r="R58" s="474"/>
      <c r="S58" s="474"/>
    </row>
    <row r="59" spans="4:19" x14ac:dyDescent="0.3">
      <c r="D59" s="897"/>
      <c r="E59" s="474"/>
      <c r="F59" s="897"/>
      <c r="G59" s="474"/>
      <c r="H59" s="897"/>
      <c r="I59" s="474"/>
      <c r="J59" s="897"/>
      <c r="K59" s="474"/>
      <c r="L59" s="897"/>
      <c r="M59" s="474"/>
      <c r="N59" s="897"/>
      <c r="O59" s="474"/>
      <c r="P59" s="474"/>
      <c r="Q59" s="474"/>
      <c r="R59" s="474"/>
      <c r="S59" s="474"/>
    </row>
    <row r="60" spans="4:19" x14ac:dyDescent="0.3">
      <c r="D60" s="897"/>
      <c r="E60" s="474"/>
      <c r="F60" s="897"/>
      <c r="G60" s="474"/>
      <c r="H60" s="897"/>
      <c r="I60" s="474"/>
      <c r="J60" s="897"/>
      <c r="K60" s="474"/>
      <c r="L60" s="897"/>
      <c r="M60" s="474"/>
      <c r="N60" s="897"/>
      <c r="O60" s="474"/>
      <c r="P60" s="474"/>
      <c r="Q60" s="474"/>
      <c r="R60" s="474"/>
      <c r="S60" s="474"/>
    </row>
    <row r="61" spans="4:19" x14ac:dyDescent="0.3">
      <c r="D61" s="897"/>
      <c r="E61" s="474"/>
      <c r="F61" s="897"/>
      <c r="G61" s="474"/>
      <c r="H61" s="897"/>
      <c r="I61" s="474"/>
      <c r="J61" s="897"/>
      <c r="K61" s="474"/>
      <c r="L61" s="897"/>
      <c r="M61" s="474"/>
      <c r="N61" s="897"/>
      <c r="O61" s="474"/>
      <c r="P61" s="474"/>
      <c r="Q61" s="474"/>
      <c r="R61" s="474"/>
      <c r="S61" s="474"/>
    </row>
    <row r="62" spans="4:19" x14ac:dyDescent="0.3">
      <c r="D62" s="897"/>
      <c r="E62" s="474"/>
      <c r="F62" s="897"/>
      <c r="G62" s="474"/>
      <c r="H62" s="897"/>
      <c r="I62" s="474"/>
      <c r="J62" s="897"/>
      <c r="K62" s="474"/>
      <c r="L62" s="897"/>
      <c r="M62" s="474"/>
      <c r="N62" s="897"/>
      <c r="O62" s="474"/>
      <c r="P62" s="474"/>
      <c r="Q62" s="474"/>
      <c r="R62" s="474"/>
      <c r="S62" s="474"/>
    </row>
    <row r="63" spans="4:19" x14ac:dyDescent="0.3">
      <c r="D63" s="897"/>
      <c r="E63" s="474"/>
      <c r="F63" s="897"/>
      <c r="G63" s="474"/>
      <c r="H63" s="897"/>
      <c r="I63" s="474"/>
      <c r="J63" s="897"/>
      <c r="K63" s="474"/>
      <c r="L63" s="897"/>
      <c r="M63" s="474"/>
      <c r="N63" s="897"/>
      <c r="O63" s="474"/>
      <c r="P63" s="474"/>
      <c r="Q63" s="474"/>
      <c r="R63" s="474"/>
      <c r="S63" s="474"/>
    </row>
    <row r="64" spans="4:19" x14ac:dyDescent="0.3">
      <c r="D64" s="897"/>
      <c r="E64" s="474"/>
      <c r="F64" s="897"/>
      <c r="G64" s="474"/>
      <c r="H64" s="897"/>
      <c r="I64" s="474"/>
      <c r="J64" s="897"/>
      <c r="K64" s="474"/>
      <c r="L64" s="897"/>
      <c r="M64" s="474"/>
      <c r="N64" s="897"/>
      <c r="O64" s="474"/>
      <c r="P64" s="474"/>
      <c r="Q64" s="474"/>
      <c r="R64" s="474"/>
      <c r="S64" s="474"/>
    </row>
    <row r="65" spans="4:19" x14ac:dyDescent="0.3">
      <c r="D65" s="897"/>
      <c r="E65" s="474"/>
      <c r="F65" s="897"/>
      <c r="G65" s="474"/>
      <c r="H65" s="897"/>
      <c r="I65" s="474"/>
      <c r="J65" s="897"/>
      <c r="K65" s="474"/>
      <c r="L65" s="897"/>
      <c r="M65" s="474"/>
      <c r="N65" s="897"/>
      <c r="O65" s="474"/>
      <c r="P65" s="474"/>
      <c r="Q65" s="474"/>
      <c r="R65" s="474"/>
      <c r="S65" s="474"/>
    </row>
    <row r="66" spans="4:19" x14ac:dyDescent="0.3">
      <c r="D66" s="897"/>
      <c r="E66" s="474"/>
      <c r="F66" s="897"/>
      <c r="G66" s="474"/>
      <c r="H66" s="897"/>
      <c r="I66" s="474"/>
      <c r="J66" s="897"/>
      <c r="K66" s="474"/>
      <c r="L66" s="897"/>
      <c r="M66" s="474"/>
      <c r="N66" s="897"/>
      <c r="O66" s="474"/>
      <c r="P66" s="474"/>
      <c r="Q66" s="474"/>
      <c r="R66" s="474"/>
      <c r="S66" s="474"/>
    </row>
    <row r="67" spans="4:19" x14ac:dyDescent="0.3">
      <c r="D67" s="897"/>
      <c r="E67" s="474"/>
      <c r="F67" s="897"/>
      <c r="G67" s="474"/>
      <c r="H67" s="897"/>
      <c r="I67" s="474"/>
      <c r="J67" s="897"/>
      <c r="K67" s="474"/>
      <c r="L67" s="897"/>
      <c r="M67" s="474"/>
      <c r="N67" s="897"/>
      <c r="O67" s="474"/>
      <c r="P67" s="474"/>
      <c r="Q67" s="474"/>
      <c r="R67" s="474"/>
      <c r="S67" s="474"/>
    </row>
    <row r="68" spans="4:19" x14ac:dyDescent="0.3">
      <c r="D68" s="897"/>
      <c r="E68" s="474"/>
      <c r="F68" s="897"/>
      <c r="G68" s="474"/>
      <c r="H68" s="897"/>
      <c r="I68" s="474"/>
      <c r="J68" s="897"/>
      <c r="K68" s="474"/>
      <c r="L68" s="897"/>
      <c r="M68" s="474"/>
      <c r="N68" s="897"/>
      <c r="O68" s="474"/>
      <c r="P68" s="474"/>
      <c r="Q68" s="474"/>
      <c r="R68" s="474"/>
      <c r="S68" s="474"/>
    </row>
    <row r="69" spans="4:19" x14ac:dyDescent="0.3">
      <c r="D69" s="897"/>
      <c r="E69" s="474"/>
      <c r="F69" s="897"/>
      <c r="G69" s="474"/>
      <c r="H69" s="897"/>
      <c r="I69" s="474"/>
      <c r="J69" s="897"/>
      <c r="K69" s="474"/>
      <c r="L69" s="897"/>
      <c r="M69" s="474"/>
      <c r="N69" s="897"/>
      <c r="O69" s="474"/>
      <c r="P69" s="474"/>
      <c r="Q69" s="474"/>
      <c r="R69" s="474"/>
      <c r="S69" s="474"/>
    </row>
    <row r="70" spans="4:19" x14ac:dyDescent="0.3">
      <c r="D70" s="897"/>
      <c r="E70" s="474"/>
      <c r="F70" s="897"/>
      <c r="G70" s="474"/>
      <c r="H70" s="897"/>
      <c r="I70" s="474"/>
      <c r="J70" s="897"/>
      <c r="K70" s="474"/>
      <c r="L70" s="897"/>
      <c r="M70" s="474"/>
      <c r="N70" s="897"/>
      <c r="O70" s="474"/>
      <c r="P70" s="474"/>
      <c r="Q70" s="474"/>
      <c r="R70" s="474"/>
      <c r="S70" s="474"/>
    </row>
    <row r="71" spans="4:19" x14ac:dyDescent="0.3">
      <c r="D71" s="897"/>
      <c r="E71" s="474"/>
      <c r="F71" s="897"/>
      <c r="G71" s="474"/>
      <c r="H71" s="897"/>
      <c r="I71" s="474"/>
      <c r="J71" s="897"/>
      <c r="K71" s="474"/>
      <c r="L71" s="897"/>
      <c r="M71" s="474"/>
      <c r="N71" s="897"/>
      <c r="O71" s="474"/>
      <c r="P71" s="474"/>
      <c r="Q71" s="474"/>
      <c r="R71" s="474"/>
      <c r="S71" s="474"/>
    </row>
    <row r="72" spans="4:19" x14ac:dyDescent="0.3">
      <c r="D72" s="897"/>
      <c r="E72" s="474"/>
      <c r="F72" s="897"/>
      <c r="G72" s="474"/>
      <c r="H72" s="897"/>
      <c r="I72" s="474"/>
      <c r="J72" s="897"/>
      <c r="K72" s="474"/>
      <c r="L72" s="897"/>
      <c r="M72" s="474"/>
      <c r="N72" s="897"/>
      <c r="O72" s="474"/>
      <c r="P72" s="474"/>
      <c r="Q72" s="474"/>
      <c r="R72" s="474"/>
      <c r="S72" s="474"/>
    </row>
    <row r="73" spans="4:19" x14ac:dyDescent="0.3">
      <c r="D73" s="897"/>
      <c r="E73" s="474"/>
      <c r="F73" s="897"/>
      <c r="G73" s="474"/>
      <c r="H73" s="897"/>
      <c r="I73" s="474"/>
      <c r="J73" s="897"/>
      <c r="K73" s="474"/>
      <c r="L73" s="897"/>
      <c r="M73" s="474"/>
      <c r="N73" s="897"/>
      <c r="O73" s="474"/>
      <c r="P73" s="474"/>
      <c r="Q73" s="474"/>
      <c r="R73" s="474"/>
      <c r="S73" s="474"/>
    </row>
    <row r="74" spans="4:19" x14ac:dyDescent="0.3">
      <c r="D74" s="897"/>
      <c r="E74" s="474"/>
      <c r="F74" s="897"/>
      <c r="G74" s="474"/>
      <c r="H74" s="897"/>
      <c r="I74" s="474"/>
      <c r="J74" s="897"/>
      <c r="K74" s="474"/>
      <c r="L74" s="897"/>
      <c r="M74" s="474"/>
      <c r="N74" s="897"/>
      <c r="O74" s="474"/>
      <c r="P74" s="474"/>
      <c r="Q74" s="474"/>
      <c r="R74" s="474"/>
      <c r="S74" s="474"/>
    </row>
    <row r="75" spans="4:19" x14ac:dyDescent="0.3">
      <c r="D75" s="897"/>
      <c r="E75" s="474"/>
      <c r="F75" s="897"/>
      <c r="G75" s="474"/>
      <c r="H75" s="897"/>
      <c r="I75" s="474"/>
      <c r="J75" s="897"/>
      <c r="K75" s="474"/>
      <c r="L75" s="897"/>
      <c r="M75" s="474"/>
      <c r="N75" s="897"/>
      <c r="O75" s="474"/>
      <c r="P75" s="474"/>
      <c r="Q75" s="474"/>
      <c r="R75" s="474"/>
      <c r="S75" s="474"/>
    </row>
    <row r="76" spans="4:19" x14ac:dyDescent="0.3">
      <c r="D76" s="897"/>
      <c r="E76" s="474"/>
      <c r="F76" s="897"/>
      <c r="G76" s="474"/>
      <c r="H76" s="897"/>
      <c r="I76" s="474"/>
      <c r="J76" s="897"/>
      <c r="K76" s="474"/>
      <c r="L76" s="897"/>
      <c r="M76" s="474"/>
      <c r="N76" s="897"/>
      <c r="O76" s="474"/>
      <c r="P76" s="474"/>
      <c r="Q76" s="474"/>
      <c r="R76" s="474"/>
      <c r="S76" s="474"/>
    </row>
    <row r="77" spans="4:19" x14ac:dyDescent="0.3">
      <c r="D77" s="897"/>
      <c r="E77" s="474"/>
      <c r="F77" s="897"/>
      <c r="G77" s="474"/>
      <c r="H77" s="897"/>
      <c r="I77" s="474"/>
      <c r="J77" s="897"/>
      <c r="K77" s="474"/>
      <c r="L77" s="897"/>
      <c r="M77" s="474"/>
      <c r="N77" s="897"/>
      <c r="O77" s="474"/>
      <c r="P77" s="474"/>
      <c r="Q77" s="474"/>
      <c r="R77" s="474"/>
      <c r="S77" s="474"/>
    </row>
    <row r="78" spans="4:19" x14ac:dyDescent="0.3">
      <c r="D78" s="897"/>
      <c r="E78" s="474"/>
      <c r="F78" s="897"/>
      <c r="G78" s="474"/>
      <c r="H78" s="897"/>
      <c r="I78" s="474"/>
      <c r="J78" s="897"/>
      <c r="K78" s="474"/>
      <c r="L78" s="897"/>
      <c r="M78" s="474"/>
      <c r="N78" s="897"/>
      <c r="O78" s="474"/>
      <c r="P78" s="474"/>
      <c r="Q78" s="474"/>
      <c r="R78" s="474"/>
      <c r="S78" s="474"/>
    </row>
    <row r="79" spans="4:19" x14ac:dyDescent="0.3">
      <c r="D79" s="897"/>
      <c r="E79" s="474"/>
      <c r="F79" s="897"/>
      <c r="G79" s="474"/>
      <c r="H79" s="897"/>
      <c r="I79" s="474"/>
      <c r="J79" s="897"/>
      <c r="K79" s="474"/>
      <c r="L79" s="897"/>
      <c r="M79" s="474"/>
      <c r="N79" s="897"/>
      <c r="O79" s="474"/>
      <c r="P79" s="474"/>
      <c r="Q79" s="474"/>
      <c r="R79" s="474"/>
      <c r="S79" s="474"/>
    </row>
    <row r="80" spans="4:19" x14ac:dyDescent="0.3">
      <c r="D80" s="897"/>
      <c r="E80" s="474"/>
      <c r="F80" s="897"/>
      <c r="G80" s="474"/>
      <c r="H80" s="897"/>
      <c r="I80" s="474"/>
      <c r="J80" s="897"/>
      <c r="K80" s="474"/>
      <c r="L80" s="897"/>
      <c r="M80" s="474"/>
      <c r="N80" s="897"/>
      <c r="O80" s="474"/>
      <c r="P80" s="474"/>
      <c r="Q80" s="474"/>
      <c r="R80" s="474"/>
      <c r="S80" s="474"/>
    </row>
    <row r="81" spans="4:19" x14ac:dyDescent="0.3">
      <c r="D81" s="897"/>
      <c r="E81" s="474"/>
      <c r="F81" s="897"/>
      <c r="G81" s="474"/>
      <c r="H81" s="897"/>
      <c r="I81" s="474"/>
      <c r="J81" s="897"/>
      <c r="K81" s="474"/>
      <c r="L81" s="897"/>
      <c r="M81" s="474"/>
      <c r="N81" s="897"/>
      <c r="O81" s="474"/>
      <c r="P81" s="474"/>
      <c r="Q81" s="474"/>
      <c r="R81" s="474"/>
      <c r="S81" s="474"/>
    </row>
    <row r="82" spans="4:19" x14ac:dyDescent="0.3">
      <c r="D82" s="897"/>
      <c r="E82" s="474"/>
      <c r="F82" s="897"/>
      <c r="G82" s="474"/>
      <c r="H82" s="897"/>
      <c r="I82" s="474"/>
      <c r="J82" s="897"/>
      <c r="K82" s="474"/>
      <c r="L82" s="897"/>
      <c r="M82" s="474"/>
      <c r="N82" s="897"/>
      <c r="O82" s="474"/>
      <c r="P82" s="474"/>
      <c r="Q82" s="474"/>
      <c r="R82" s="474"/>
      <c r="S82" s="474"/>
    </row>
    <row r="83" spans="4:19" x14ac:dyDescent="0.3">
      <c r="D83" s="897"/>
      <c r="E83" s="474"/>
      <c r="F83" s="897"/>
      <c r="G83" s="474"/>
      <c r="H83" s="897"/>
      <c r="I83" s="474"/>
      <c r="J83" s="897"/>
      <c r="K83" s="474"/>
      <c r="L83" s="897"/>
      <c r="M83" s="474"/>
      <c r="N83" s="897"/>
      <c r="O83" s="474"/>
      <c r="P83" s="474"/>
      <c r="Q83" s="474"/>
      <c r="R83" s="474"/>
      <c r="S83" s="474"/>
    </row>
    <row r="84" spans="4:19" x14ac:dyDescent="0.3">
      <c r="D84" s="897"/>
      <c r="E84" s="474"/>
      <c r="F84" s="897"/>
      <c r="G84" s="474"/>
      <c r="H84" s="897"/>
      <c r="I84" s="474"/>
      <c r="J84" s="897"/>
      <c r="K84" s="474"/>
      <c r="L84" s="897"/>
      <c r="M84" s="474"/>
      <c r="N84" s="897"/>
      <c r="O84" s="474"/>
      <c r="P84" s="474"/>
      <c r="Q84" s="474"/>
      <c r="R84" s="474"/>
      <c r="S84" s="474"/>
    </row>
    <row r="85" spans="4:19" x14ac:dyDescent="0.3">
      <c r="D85" s="897"/>
      <c r="E85" s="474"/>
      <c r="F85" s="897"/>
      <c r="G85" s="474"/>
      <c r="H85" s="897"/>
      <c r="I85" s="474"/>
      <c r="J85" s="897"/>
      <c r="K85" s="474"/>
      <c r="L85" s="897"/>
      <c r="M85" s="474"/>
      <c r="N85" s="897"/>
      <c r="O85" s="474"/>
      <c r="P85" s="474"/>
      <c r="Q85" s="474"/>
      <c r="R85" s="474"/>
      <c r="S85" s="474"/>
    </row>
    <row r="86" spans="4:19" x14ac:dyDescent="0.3">
      <c r="D86" s="897"/>
      <c r="E86" s="474"/>
      <c r="F86" s="897"/>
      <c r="G86" s="474"/>
      <c r="H86" s="897"/>
      <c r="I86" s="474"/>
      <c r="J86" s="897"/>
      <c r="K86" s="474"/>
      <c r="L86" s="897"/>
      <c r="M86" s="474"/>
      <c r="N86" s="897"/>
      <c r="O86" s="474"/>
      <c r="P86" s="474"/>
      <c r="Q86" s="474"/>
      <c r="R86" s="474"/>
      <c r="S86" s="474"/>
    </row>
    <row r="87" spans="4:19" x14ac:dyDescent="0.3">
      <c r="D87" s="897"/>
      <c r="E87" s="474"/>
      <c r="F87" s="897"/>
      <c r="G87" s="474"/>
      <c r="H87" s="897"/>
      <c r="I87" s="474"/>
      <c r="J87" s="897"/>
      <c r="K87" s="474"/>
      <c r="L87" s="897"/>
      <c r="M87" s="474"/>
      <c r="N87" s="897"/>
      <c r="O87" s="474"/>
      <c r="P87" s="474"/>
      <c r="Q87" s="474"/>
      <c r="R87" s="474"/>
      <c r="S87" s="474"/>
    </row>
    <row r="88" spans="4:19" x14ac:dyDescent="0.3">
      <c r="D88" s="897"/>
      <c r="E88" s="474"/>
      <c r="F88" s="897"/>
      <c r="G88" s="474"/>
      <c r="H88" s="897"/>
      <c r="I88" s="474"/>
      <c r="J88" s="897"/>
      <c r="K88" s="474"/>
      <c r="L88" s="897"/>
      <c r="M88" s="474"/>
      <c r="N88" s="897"/>
      <c r="O88" s="474"/>
      <c r="P88" s="474"/>
      <c r="Q88" s="474"/>
      <c r="R88" s="474"/>
      <c r="S88" s="474"/>
    </row>
    <row r="89" spans="4:19" x14ac:dyDescent="0.3">
      <c r="D89" s="897"/>
      <c r="E89" s="474"/>
      <c r="F89" s="897"/>
      <c r="G89" s="474"/>
      <c r="H89" s="897"/>
      <c r="I89" s="474"/>
      <c r="J89" s="897"/>
      <c r="K89" s="474"/>
      <c r="L89" s="897"/>
      <c r="M89" s="474"/>
      <c r="N89" s="897"/>
      <c r="O89" s="474"/>
      <c r="P89" s="474"/>
      <c r="Q89" s="474"/>
      <c r="R89" s="474"/>
      <c r="S89" s="474"/>
    </row>
    <row r="90" spans="4:19" x14ac:dyDescent="0.3">
      <c r="D90" s="897"/>
      <c r="E90" s="474"/>
      <c r="F90" s="897"/>
      <c r="G90" s="474"/>
      <c r="H90" s="897"/>
      <c r="I90" s="474"/>
      <c r="J90" s="897"/>
      <c r="K90" s="474"/>
      <c r="L90" s="897"/>
      <c r="M90" s="474"/>
      <c r="N90" s="897"/>
      <c r="O90" s="474"/>
      <c r="P90" s="474"/>
      <c r="Q90" s="474"/>
      <c r="R90" s="474"/>
      <c r="S90" s="474"/>
    </row>
    <row r="91" spans="4:19" x14ac:dyDescent="0.3">
      <c r="D91" s="897"/>
      <c r="E91" s="474"/>
      <c r="F91" s="897"/>
      <c r="G91" s="474"/>
      <c r="H91" s="897"/>
      <c r="I91" s="474"/>
      <c r="J91" s="897"/>
      <c r="K91" s="474"/>
      <c r="L91" s="897"/>
      <c r="M91" s="474"/>
      <c r="N91" s="897"/>
      <c r="O91" s="474"/>
      <c r="P91" s="474"/>
      <c r="Q91" s="474"/>
      <c r="R91" s="474"/>
      <c r="S91" s="474"/>
    </row>
    <row r="92" spans="4:19" x14ac:dyDescent="0.3">
      <c r="D92" s="897"/>
      <c r="E92" s="474"/>
      <c r="F92" s="897"/>
      <c r="G92" s="474"/>
      <c r="H92" s="897"/>
      <c r="I92" s="474"/>
      <c r="J92" s="897"/>
      <c r="K92" s="474"/>
      <c r="L92" s="897"/>
      <c r="M92" s="474"/>
      <c r="N92" s="897"/>
      <c r="O92" s="474"/>
      <c r="P92" s="474"/>
      <c r="Q92" s="474"/>
      <c r="R92" s="474"/>
      <c r="S92" s="474"/>
    </row>
    <row r="93" spans="4:19" x14ac:dyDescent="0.3">
      <c r="D93" s="897"/>
      <c r="E93" s="474"/>
      <c r="F93" s="897"/>
      <c r="G93" s="474"/>
      <c r="H93" s="897"/>
      <c r="I93" s="474"/>
      <c r="J93" s="897"/>
      <c r="K93" s="474"/>
      <c r="L93" s="897"/>
      <c r="M93" s="474"/>
      <c r="N93" s="897"/>
      <c r="O93" s="474"/>
      <c r="P93" s="474"/>
      <c r="Q93" s="474"/>
      <c r="R93" s="474"/>
      <c r="S93" s="474"/>
    </row>
    <row r="94" spans="4:19" x14ac:dyDescent="0.3">
      <c r="D94" s="897"/>
      <c r="E94" s="474"/>
      <c r="F94" s="897"/>
      <c r="G94" s="474"/>
      <c r="H94" s="897"/>
      <c r="I94" s="474"/>
      <c r="J94" s="897"/>
      <c r="K94" s="474"/>
      <c r="L94" s="897"/>
      <c r="M94" s="474"/>
      <c r="N94" s="897"/>
      <c r="O94" s="474"/>
      <c r="P94" s="474"/>
      <c r="Q94" s="474"/>
      <c r="R94" s="474"/>
      <c r="S94" s="474"/>
    </row>
    <row r="95" spans="4:19" x14ac:dyDescent="0.3">
      <c r="D95" s="897"/>
      <c r="E95" s="474"/>
      <c r="F95" s="897"/>
      <c r="G95" s="474"/>
      <c r="H95" s="897"/>
      <c r="I95" s="474"/>
      <c r="J95" s="897"/>
      <c r="K95" s="474"/>
      <c r="L95" s="897"/>
      <c r="M95" s="474"/>
      <c r="N95" s="897"/>
      <c r="O95" s="474"/>
      <c r="P95" s="474"/>
      <c r="Q95" s="474"/>
      <c r="R95" s="474"/>
      <c r="S95" s="474"/>
    </row>
    <row r="96" spans="4:19" x14ac:dyDescent="0.3">
      <c r="D96" s="897"/>
      <c r="E96" s="474"/>
      <c r="F96" s="897"/>
      <c r="G96" s="474"/>
      <c r="H96" s="897"/>
      <c r="I96" s="474"/>
      <c r="J96" s="897"/>
      <c r="K96" s="474"/>
      <c r="L96" s="897"/>
      <c r="M96" s="474"/>
      <c r="N96" s="897"/>
      <c r="O96" s="474"/>
      <c r="P96" s="474"/>
      <c r="Q96" s="474"/>
      <c r="R96" s="474"/>
      <c r="S96" s="474"/>
    </row>
    <row r="97" spans="4:19" x14ac:dyDescent="0.3">
      <c r="D97" s="897"/>
      <c r="E97" s="474"/>
      <c r="F97" s="897"/>
      <c r="G97" s="474"/>
      <c r="H97" s="897"/>
      <c r="I97" s="474"/>
      <c r="J97" s="897"/>
      <c r="K97" s="474"/>
      <c r="L97" s="897"/>
      <c r="M97" s="474"/>
      <c r="N97" s="897"/>
      <c r="O97" s="474"/>
      <c r="P97" s="474"/>
      <c r="Q97" s="474"/>
      <c r="R97" s="474"/>
      <c r="S97" s="474"/>
    </row>
    <row r="98" spans="4:19" x14ac:dyDescent="0.3">
      <c r="D98" s="897"/>
      <c r="E98" s="474"/>
      <c r="F98" s="897"/>
      <c r="G98" s="474"/>
      <c r="H98" s="897"/>
      <c r="I98" s="474"/>
      <c r="J98" s="897"/>
      <c r="K98" s="474"/>
      <c r="L98" s="897"/>
      <c r="M98" s="474"/>
      <c r="N98" s="897"/>
      <c r="O98" s="474"/>
      <c r="P98" s="474"/>
      <c r="Q98" s="474"/>
      <c r="R98" s="474"/>
      <c r="S98" s="474"/>
    </row>
    <row r="99" spans="4:19" x14ac:dyDescent="0.3">
      <c r="D99" s="897"/>
      <c r="E99" s="474"/>
      <c r="F99" s="897"/>
      <c r="G99" s="474"/>
      <c r="H99" s="897"/>
      <c r="I99" s="474"/>
      <c r="J99" s="897"/>
      <c r="K99" s="474"/>
      <c r="L99" s="897"/>
      <c r="M99" s="474"/>
      <c r="N99" s="897"/>
      <c r="O99" s="474"/>
      <c r="P99" s="474"/>
      <c r="Q99" s="474"/>
      <c r="R99" s="474"/>
      <c r="S99" s="474"/>
    </row>
    <row r="100" spans="4:19" x14ac:dyDescent="0.3">
      <c r="D100" s="897"/>
      <c r="E100" s="474"/>
      <c r="F100" s="897"/>
      <c r="G100" s="474"/>
      <c r="H100" s="897"/>
      <c r="I100" s="474"/>
      <c r="J100" s="897"/>
      <c r="K100" s="474"/>
      <c r="L100" s="897"/>
      <c r="M100" s="474"/>
      <c r="N100" s="897"/>
      <c r="O100" s="474"/>
      <c r="P100" s="474"/>
      <c r="Q100" s="474"/>
      <c r="R100" s="474"/>
      <c r="S100" s="474"/>
    </row>
    <row r="101" spans="4:19" x14ac:dyDescent="0.3">
      <c r="D101" s="897"/>
      <c r="E101" s="474"/>
      <c r="F101" s="897"/>
      <c r="G101" s="474"/>
      <c r="H101" s="897"/>
      <c r="I101" s="474"/>
      <c r="J101" s="897"/>
      <c r="K101" s="474"/>
      <c r="L101" s="897"/>
      <c r="M101" s="474"/>
      <c r="N101" s="897"/>
      <c r="O101" s="474"/>
      <c r="P101" s="474"/>
      <c r="Q101" s="474"/>
      <c r="R101" s="474"/>
      <c r="S101" s="474"/>
    </row>
    <row r="102" spans="4:19" x14ac:dyDescent="0.3">
      <c r="D102" s="897"/>
      <c r="E102" s="474"/>
      <c r="F102" s="897"/>
      <c r="G102" s="474"/>
      <c r="H102" s="897"/>
      <c r="I102" s="474"/>
      <c r="J102" s="897"/>
      <c r="K102" s="474"/>
      <c r="L102" s="897"/>
      <c r="M102" s="474"/>
      <c r="N102" s="897"/>
      <c r="O102" s="474"/>
      <c r="P102" s="474"/>
      <c r="Q102" s="474"/>
      <c r="R102" s="474"/>
      <c r="S102" s="474"/>
    </row>
    <row r="103" spans="4:19" x14ac:dyDescent="0.3">
      <c r="D103" s="897"/>
      <c r="E103" s="474"/>
      <c r="F103" s="897"/>
      <c r="G103" s="474"/>
      <c r="H103" s="897"/>
      <c r="I103" s="474"/>
      <c r="J103" s="897"/>
      <c r="K103" s="474"/>
      <c r="L103" s="897"/>
      <c r="M103" s="474"/>
      <c r="N103" s="897"/>
      <c r="O103" s="474"/>
      <c r="P103" s="474"/>
      <c r="Q103" s="474"/>
      <c r="R103" s="474"/>
      <c r="S103" s="474"/>
    </row>
    <row r="104" spans="4:19" x14ac:dyDescent="0.3">
      <c r="D104" s="897"/>
      <c r="E104" s="474"/>
      <c r="F104" s="897"/>
      <c r="G104" s="474"/>
      <c r="H104" s="897"/>
      <c r="I104" s="474"/>
      <c r="J104" s="897"/>
      <c r="K104" s="474"/>
      <c r="L104" s="897"/>
      <c r="M104" s="474"/>
      <c r="N104" s="897"/>
      <c r="O104" s="474"/>
      <c r="P104" s="474"/>
      <c r="Q104" s="474"/>
      <c r="R104" s="474"/>
      <c r="S104" s="474"/>
    </row>
    <row r="105" spans="4:19" x14ac:dyDescent="0.3">
      <c r="D105" s="897"/>
      <c r="E105" s="474"/>
      <c r="F105" s="897"/>
      <c r="G105" s="474"/>
      <c r="H105" s="897"/>
      <c r="I105" s="474"/>
      <c r="J105" s="897"/>
      <c r="K105" s="474"/>
      <c r="L105" s="897"/>
      <c r="M105" s="474"/>
      <c r="N105" s="897"/>
      <c r="O105" s="474"/>
      <c r="P105" s="474"/>
      <c r="Q105" s="474"/>
      <c r="R105" s="474"/>
      <c r="S105" s="474"/>
    </row>
    <row r="106" spans="4:19" x14ac:dyDescent="0.3">
      <c r="D106" s="897"/>
      <c r="E106" s="474"/>
      <c r="F106" s="897"/>
      <c r="G106" s="474"/>
      <c r="H106" s="897"/>
      <c r="I106" s="474"/>
      <c r="J106" s="897"/>
      <c r="K106" s="474"/>
      <c r="L106" s="897"/>
      <c r="M106" s="474"/>
      <c r="N106" s="897"/>
      <c r="O106" s="474"/>
      <c r="P106" s="474"/>
      <c r="Q106" s="474"/>
      <c r="R106" s="474"/>
      <c r="S106" s="474"/>
    </row>
    <row r="107" spans="4:19" x14ac:dyDescent="0.3">
      <c r="D107" s="897"/>
      <c r="E107" s="474"/>
      <c r="F107" s="897"/>
      <c r="G107" s="474"/>
      <c r="H107" s="897"/>
      <c r="I107" s="474"/>
      <c r="J107" s="897"/>
      <c r="K107" s="474"/>
      <c r="L107" s="897"/>
      <c r="M107" s="474"/>
      <c r="N107" s="897"/>
      <c r="O107" s="474"/>
      <c r="P107" s="474"/>
      <c r="Q107" s="474"/>
      <c r="R107" s="474"/>
      <c r="S107" s="474"/>
    </row>
  </sheetData>
  <mergeCells count="12">
    <mergeCell ref="T1:AD2"/>
    <mergeCell ref="L29:M29"/>
    <mergeCell ref="N29:O29"/>
    <mergeCell ref="P29:Q29"/>
    <mergeCell ref="R29:S29"/>
    <mergeCell ref="D1:H2"/>
    <mergeCell ref="I1:S2"/>
    <mergeCell ref="C1:C3"/>
    <mergeCell ref="D29:E29"/>
    <mergeCell ref="F29:G29"/>
    <mergeCell ref="H29:I29"/>
    <mergeCell ref="J29:K29"/>
  </mergeCells>
  <pageMargins left="0.19685039370078741" right="0" top="0.98425196850393704" bottom="0.98425196850393704" header="0.51181102362204722" footer="0.51181102362204722"/>
  <pageSetup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52"/>
  <sheetViews>
    <sheetView topLeftCell="A25" workbookViewId="0">
      <selection activeCell="J45" sqref="J45"/>
    </sheetView>
  </sheetViews>
  <sheetFormatPr baseColWidth="10" defaultRowHeight="15" x14ac:dyDescent="0.25"/>
  <cols>
    <col min="1" max="1" width="15" customWidth="1"/>
    <col min="11" max="11" width="13.140625" customWidth="1"/>
  </cols>
  <sheetData>
    <row r="1" spans="1:12" s="737" customFormat="1" ht="15.75" thickBot="1" x14ac:dyDescent="0.3"/>
    <row r="2" spans="1:12" s="737" customFormat="1" ht="15.75" thickBot="1" x14ac:dyDescent="0.3">
      <c r="A2" s="1227" t="s">
        <v>585</v>
      </c>
      <c r="B2" s="1228"/>
      <c r="C2" s="1228"/>
      <c r="D2" s="1228"/>
      <c r="E2" s="1228"/>
      <c r="F2" s="1228"/>
      <c r="G2" s="1228"/>
      <c r="H2" s="1228"/>
      <c r="I2" s="1229"/>
    </row>
    <row r="3" spans="1:12" s="737" customFormat="1" x14ac:dyDescent="0.25">
      <c r="A3" s="428"/>
      <c r="B3" s="429"/>
      <c r="C3" s="429"/>
      <c r="D3" s="429"/>
      <c r="E3" s="429"/>
      <c r="F3" s="429"/>
      <c r="G3" s="429"/>
      <c r="H3" s="429"/>
      <c r="I3" s="430"/>
    </row>
    <row r="4" spans="1:12" s="737" customFormat="1" x14ac:dyDescent="0.25">
      <c r="A4" s="1241" t="s">
        <v>2910</v>
      </c>
      <c r="B4" s="1242"/>
      <c r="C4" s="1242"/>
      <c r="D4" s="1242"/>
      <c r="E4" s="1242"/>
      <c r="F4" s="1242"/>
      <c r="G4" s="1242"/>
      <c r="H4" s="1242"/>
      <c r="I4" s="1243"/>
    </row>
    <row r="5" spans="1:12" s="737" customFormat="1" ht="15.75" thickBot="1" x14ac:dyDescent="0.3">
      <c r="A5" s="1232" t="s">
        <v>2248</v>
      </c>
      <c r="B5" s="1233"/>
      <c r="C5" s="1233"/>
      <c r="D5" s="1233"/>
      <c r="E5" s="1233"/>
      <c r="F5" s="1233"/>
      <c r="G5" s="1233"/>
      <c r="H5" s="1233"/>
      <c r="I5" s="1234"/>
    </row>
    <row r="6" spans="1:12" s="737" customFormat="1" ht="38.25" x14ac:dyDescent="0.25">
      <c r="A6" s="727" t="s">
        <v>586</v>
      </c>
      <c r="B6" s="728" t="s">
        <v>2182</v>
      </c>
      <c r="C6" s="729" t="s">
        <v>575</v>
      </c>
      <c r="D6" s="730" t="s">
        <v>587</v>
      </c>
      <c r="E6" s="731" t="s">
        <v>588</v>
      </c>
      <c r="F6" s="732" t="s">
        <v>589</v>
      </c>
      <c r="G6" s="733" t="s">
        <v>579</v>
      </c>
      <c r="H6" s="733" t="s">
        <v>231</v>
      </c>
      <c r="I6" s="734" t="s">
        <v>2183</v>
      </c>
    </row>
    <row r="7" spans="1:12" s="737" customFormat="1" x14ac:dyDescent="0.25">
      <c r="A7" s="431" t="s">
        <v>380</v>
      </c>
      <c r="B7" s="1244">
        <v>41752</v>
      </c>
      <c r="C7" s="384">
        <v>3450</v>
      </c>
      <c r="D7" s="427">
        <v>150</v>
      </c>
      <c r="E7" s="384">
        <f>+C7*0.05*F7</f>
        <v>517.5</v>
      </c>
      <c r="F7" s="427">
        <v>3</v>
      </c>
      <c r="G7" s="384">
        <f>+C7+D7+E7</f>
        <v>4117.5</v>
      </c>
      <c r="H7" s="724">
        <v>3243</v>
      </c>
      <c r="I7" s="475">
        <f>G7-H7</f>
        <v>874.5</v>
      </c>
    </row>
    <row r="8" spans="1:12" s="737" customFormat="1" x14ac:dyDescent="0.25">
      <c r="A8" s="431" t="s">
        <v>1171</v>
      </c>
      <c r="B8" s="1245"/>
      <c r="C8" s="384">
        <v>3450</v>
      </c>
      <c r="D8" s="427">
        <v>150</v>
      </c>
      <c r="E8" s="384">
        <f>+C8*0.05*F8</f>
        <v>345</v>
      </c>
      <c r="F8" s="427">
        <v>2</v>
      </c>
      <c r="G8" s="384">
        <f>+C8+D8+E8</f>
        <v>3945</v>
      </c>
      <c r="H8" s="724">
        <v>3243</v>
      </c>
      <c r="I8" s="475">
        <f>I7+G8-H8</f>
        <v>1576.5</v>
      </c>
    </row>
    <row r="9" spans="1:12" s="737" customFormat="1" x14ac:dyDescent="0.25">
      <c r="A9" s="431" t="s">
        <v>1185</v>
      </c>
      <c r="B9" s="1245"/>
      <c r="C9" s="384">
        <v>3450</v>
      </c>
      <c r="D9" s="427">
        <v>150</v>
      </c>
      <c r="E9" s="384">
        <f>+C9*0.05*F9</f>
        <v>172.5</v>
      </c>
      <c r="F9" s="427">
        <v>1</v>
      </c>
      <c r="G9" s="384">
        <f>+C9+D9+E9</f>
        <v>3772.5</v>
      </c>
      <c r="H9" s="384">
        <v>3243</v>
      </c>
      <c r="I9" s="475">
        <f>I8+G9-H9</f>
        <v>2106</v>
      </c>
    </row>
    <row r="10" spans="1:12" s="737" customFormat="1" x14ac:dyDescent="0.25">
      <c r="A10" s="431" t="s">
        <v>1224</v>
      </c>
      <c r="B10" s="1246"/>
      <c r="C10" s="384">
        <v>3450</v>
      </c>
      <c r="D10" s="427">
        <v>150</v>
      </c>
      <c r="E10" s="384">
        <f>+C10*0.05*F10</f>
        <v>0</v>
      </c>
      <c r="F10" s="427"/>
      <c r="G10" s="384">
        <f>+C10+D10+E10</f>
        <v>3600</v>
      </c>
      <c r="H10" s="384">
        <v>3243</v>
      </c>
      <c r="I10" s="475">
        <f>I9+G10-H10</f>
        <v>2463</v>
      </c>
    </row>
    <row r="11" spans="1:12" s="737" customFormat="1" x14ac:dyDescent="0.25">
      <c r="A11" s="431"/>
      <c r="B11" s="758"/>
      <c r="C11" s="426"/>
      <c r="D11" s="427"/>
      <c r="E11" s="426"/>
      <c r="F11" s="427"/>
      <c r="G11" s="722"/>
      <c r="H11" s="384"/>
      <c r="I11" s="937"/>
    </row>
    <row r="12" spans="1:12" s="737" customFormat="1" x14ac:dyDescent="0.25">
      <c r="A12" s="431"/>
      <c r="B12" s="719"/>
      <c r="C12" s="426"/>
      <c r="D12" s="735"/>
      <c r="E12" s="736"/>
      <c r="F12" s="427"/>
      <c r="G12" s="722"/>
      <c r="H12" s="234"/>
      <c r="I12" s="921"/>
    </row>
    <row r="13" spans="1:12" s="737" customFormat="1" ht="15.75" thickBot="1" x14ac:dyDescent="0.3">
      <c r="A13" s="433" t="s">
        <v>590</v>
      </c>
      <c r="B13" s="720"/>
      <c r="C13" s="392"/>
      <c r="D13" s="392"/>
      <c r="E13" s="392"/>
      <c r="F13" s="392"/>
      <c r="G13" s="924"/>
      <c r="H13" s="386"/>
      <c r="I13" s="1039">
        <f>I10</f>
        <v>2463</v>
      </c>
    </row>
    <row r="14" spans="1:12" ht="15.75" thickBot="1" x14ac:dyDescent="0.3">
      <c r="L14" s="6"/>
    </row>
    <row r="15" spans="1:12" s="737" customFormat="1" ht="15.75" thickBot="1" x14ac:dyDescent="0.3">
      <c r="A15" s="1227" t="s">
        <v>585</v>
      </c>
      <c r="B15" s="1228"/>
      <c r="C15" s="1228"/>
      <c r="D15" s="1228"/>
      <c r="E15" s="1228"/>
      <c r="F15" s="1228"/>
      <c r="G15" s="1228"/>
      <c r="H15" s="1228"/>
      <c r="I15" s="1229"/>
    </row>
    <row r="16" spans="1:12" s="737" customFormat="1" x14ac:dyDescent="0.25">
      <c r="A16" s="428"/>
      <c r="B16" s="429"/>
      <c r="C16" s="429"/>
      <c r="D16" s="429"/>
      <c r="E16" s="429"/>
      <c r="F16" s="429"/>
      <c r="G16" s="429"/>
      <c r="H16" s="429"/>
      <c r="I16" s="430"/>
    </row>
    <row r="17" spans="1:9" s="737" customFormat="1" x14ac:dyDescent="0.25">
      <c r="A17" s="1241" t="s">
        <v>2911</v>
      </c>
      <c r="B17" s="1242"/>
      <c r="C17" s="1242"/>
      <c r="D17" s="1242"/>
      <c r="E17" s="1242"/>
      <c r="F17" s="1242"/>
      <c r="G17" s="1242"/>
      <c r="H17" s="1242"/>
      <c r="I17" s="1243"/>
    </row>
    <row r="18" spans="1:9" s="737" customFormat="1" ht="15.75" thickBot="1" x14ac:dyDescent="0.3">
      <c r="A18" s="1232" t="s">
        <v>2248</v>
      </c>
      <c r="B18" s="1233"/>
      <c r="C18" s="1233"/>
      <c r="D18" s="1233"/>
      <c r="E18" s="1233"/>
      <c r="F18" s="1233"/>
      <c r="G18" s="1233"/>
      <c r="H18" s="1233"/>
      <c r="I18" s="1234"/>
    </row>
    <row r="19" spans="1:9" s="737" customFormat="1" ht="38.25" x14ac:dyDescent="0.25">
      <c r="A19" s="727" t="s">
        <v>586</v>
      </c>
      <c r="B19" s="728" t="s">
        <v>2182</v>
      </c>
      <c r="C19" s="729" t="s">
        <v>575</v>
      </c>
      <c r="D19" s="730" t="s">
        <v>587</v>
      </c>
      <c r="E19" s="731" t="s">
        <v>588</v>
      </c>
      <c r="F19" s="732" t="s">
        <v>589</v>
      </c>
      <c r="G19" s="733" t="s">
        <v>579</v>
      </c>
      <c r="H19" s="733" t="s">
        <v>231</v>
      </c>
      <c r="I19" s="734" t="s">
        <v>2183</v>
      </c>
    </row>
    <row r="20" spans="1:9" s="737" customFormat="1" x14ac:dyDescent="0.25">
      <c r="A20" s="431" t="s">
        <v>380</v>
      </c>
      <c r="B20" s="1244">
        <v>41752</v>
      </c>
      <c r="C20" s="384">
        <v>3450</v>
      </c>
      <c r="D20" s="427">
        <v>150</v>
      </c>
      <c r="E20" s="384">
        <f>+C20*0.05*F20</f>
        <v>517.5</v>
      </c>
      <c r="F20" s="427">
        <v>3</v>
      </c>
      <c r="G20" s="384">
        <f>+C20+D20+E20</f>
        <v>4117.5</v>
      </c>
      <c r="H20" s="724">
        <v>3243</v>
      </c>
      <c r="I20" s="475">
        <f>G20-H20</f>
        <v>874.5</v>
      </c>
    </row>
    <row r="21" spans="1:9" s="737" customFormat="1" x14ac:dyDescent="0.25">
      <c r="A21" s="431" t="s">
        <v>1171</v>
      </c>
      <c r="B21" s="1245"/>
      <c r="C21" s="384">
        <v>3450</v>
      </c>
      <c r="D21" s="427">
        <v>150</v>
      </c>
      <c r="E21" s="384">
        <f>+C21*0.05*F21</f>
        <v>345</v>
      </c>
      <c r="F21" s="427">
        <v>2</v>
      </c>
      <c r="G21" s="384">
        <f>+C21+D21+E21</f>
        <v>3945</v>
      </c>
      <c r="H21" s="724">
        <v>3243</v>
      </c>
      <c r="I21" s="475">
        <f>I20+G21-H21</f>
        <v>1576.5</v>
      </c>
    </row>
    <row r="22" spans="1:9" s="737" customFormat="1" x14ac:dyDescent="0.25">
      <c r="A22" s="431" t="s">
        <v>1185</v>
      </c>
      <c r="B22" s="1245"/>
      <c r="C22" s="384">
        <v>3450</v>
      </c>
      <c r="D22" s="427">
        <v>150</v>
      </c>
      <c r="E22" s="384">
        <f>+C22*0.05*F22</f>
        <v>172.5</v>
      </c>
      <c r="F22" s="427">
        <v>1</v>
      </c>
      <c r="G22" s="384">
        <f>+C22+D22+E22</f>
        <v>3772.5</v>
      </c>
      <c r="H22" s="384">
        <v>3243</v>
      </c>
      <c r="I22" s="475">
        <f>I21+G22-H22</f>
        <v>2106</v>
      </c>
    </row>
    <row r="23" spans="1:9" s="737" customFormat="1" x14ac:dyDescent="0.25">
      <c r="A23" s="431" t="s">
        <v>1224</v>
      </c>
      <c r="B23" s="1246"/>
      <c r="C23" s="384">
        <v>3450</v>
      </c>
      <c r="D23" s="427">
        <v>150</v>
      </c>
      <c r="E23" s="384">
        <f>+C23*0.05*F23</f>
        <v>0</v>
      </c>
      <c r="F23" s="427"/>
      <c r="G23" s="384">
        <f>+C23+D23+E23</f>
        <v>3600</v>
      </c>
      <c r="H23" s="384">
        <v>3243</v>
      </c>
      <c r="I23" s="475">
        <f>I22+G23-H23</f>
        <v>2463</v>
      </c>
    </row>
    <row r="24" spans="1:9" s="737" customFormat="1" x14ac:dyDescent="0.25">
      <c r="A24" s="431"/>
      <c r="B24" s="758"/>
      <c r="C24" s="426"/>
      <c r="D24" s="427"/>
      <c r="E24" s="426"/>
      <c r="F24" s="427"/>
      <c r="G24" s="722"/>
      <c r="H24" s="384"/>
      <c r="I24" s="937"/>
    </row>
    <row r="25" spans="1:9" s="737" customFormat="1" x14ac:dyDescent="0.25">
      <c r="A25" s="431"/>
      <c r="B25" s="719"/>
      <c r="C25" s="426"/>
      <c r="D25" s="735"/>
      <c r="E25" s="736"/>
      <c r="F25" s="427"/>
      <c r="G25" s="722"/>
      <c r="H25" s="234"/>
      <c r="I25" s="921"/>
    </row>
    <row r="26" spans="1:9" s="737" customFormat="1" ht="15.75" thickBot="1" x14ac:dyDescent="0.3">
      <c r="A26" s="433" t="s">
        <v>590</v>
      </c>
      <c r="B26" s="720"/>
      <c r="C26" s="392"/>
      <c r="D26" s="392"/>
      <c r="E26" s="392"/>
      <c r="F26" s="392"/>
      <c r="G26" s="924"/>
      <c r="H26" s="386"/>
      <c r="I26" s="1039">
        <f>I23</f>
        <v>2463</v>
      </c>
    </row>
    <row r="27" spans="1:9" ht="15.75" thickBot="1" x14ac:dyDescent="0.3"/>
    <row r="28" spans="1:9" s="737" customFormat="1" ht="15.75" thickBot="1" x14ac:dyDescent="0.3">
      <c r="A28" s="1227" t="s">
        <v>585</v>
      </c>
      <c r="B28" s="1228"/>
      <c r="C28" s="1228"/>
      <c r="D28" s="1228"/>
      <c r="E28" s="1228"/>
      <c r="F28" s="1228"/>
      <c r="G28" s="1228"/>
      <c r="H28" s="1228"/>
      <c r="I28" s="1229"/>
    </row>
    <row r="29" spans="1:9" s="737" customFormat="1" x14ac:dyDescent="0.25">
      <c r="A29" s="428"/>
      <c r="B29" s="429"/>
      <c r="C29" s="429"/>
      <c r="D29" s="429"/>
      <c r="E29" s="429"/>
      <c r="F29" s="429"/>
      <c r="G29" s="429"/>
      <c r="H29" s="429"/>
      <c r="I29" s="430"/>
    </row>
    <row r="30" spans="1:9" s="737" customFormat="1" x14ac:dyDescent="0.25">
      <c r="A30" s="1241" t="s">
        <v>2952</v>
      </c>
      <c r="B30" s="1242"/>
      <c r="C30" s="1242"/>
      <c r="D30" s="1242"/>
      <c r="E30" s="1242"/>
      <c r="F30" s="1242"/>
      <c r="G30" s="1242"/>
      <c r="H30" s="1242"/>
      <c r="I30" s="1243"/>
    </row>
    <row r="31" spans="1:9" s="737" customFormat="1" ht="15.75" thickBot="1" x14ac:dyDescent="0.3">
      <c r="A31" s="1232" t="s">
        <v>2248</v>
      </c>
      <c r="B31" s="1233"/>
      <c r="C31" s="1233"/>
      <c r="D31" s="1233"/>
      <c r="E31" s="1233"/>
      <c r="F31" s="1233"/>
      <c r="G31" s="1233"/>
      <c r="H31" s="1233"/>
      <c r="I31" s="1234"/>
    </row>
    <row r="32" spans="1:9" s="737" customFormat="1" ht="38.25" x14ac:dyDescent="0.25">
      <c r="A32" s="1098" t="s">
        <v>586</v>
      </c>
      <c r="B32" s="1102" t="s">
        <v>2182</v>
      </c>
      <c r="C32" s="1103" t="s">
        <v>575</v>
      </c>
      <c r="D32" s="1099" t="s">
        <v>587</v>
      </c>
      <c r="E32" s="1104" t="s">
        <v>588</v>
      </c>
      <c r="F32" s="1100" t="s">
        <v>589</v>
      </c>
      <c r="G32" s="1105" t="s">
        <v>579</v>
      </c>
      <c r="H32" s="1105" t="s">
        <v>231</v>
      </c>
      <c r="I32" s="734" t="s">
        <v>2183</v>
      </c>
    </row>
    <row r="33" spans="1:13" s="1101" customFormat="1" x14ac:dyDescent="0.25">
      <c r="A33" s="431" t="s">
        <v>156</v>
      </c>
      <c r="B33" s="1150">
        <v>41642</v>
      </c>
      <c r="C33" s="384">
        <v>3450</v>
      </c>
      <c r="D33" s="427">
        <v>150</v>
      </c>
      <c r="E33" s="384">
        <f>+C33*0.05*F33</f>
        <v>345</v>
      </c>
      <c r="F33" s="427">
        <v>2</v>
      </c>
      <c r="G33" s="384">
        <f>+C33+D33+E33</f>
        <v>3945</v>
      </c>
      <c r="H33" s="724">
        <v>3240</v>
      </c>
      <c r="I33" s="475">
        <f>G33-H33</f>
        <v>705</v>
      </c>
    </row>
    <row r="34" spans="1:13" s="1101" customFormat="1" x14ac:dyDescent="0.25">
      <c r="A34" s="431" t="s">
        <v>199</v>
      </c>
      <c r="B34" s="1150">
        <v>41642</v>
      </c>
      <c r="C34" s="384">
        <v>3450</v>
      </c>
      <c r="D34" s="427">
        <v>150</v>
      </c>
      <c r="E34" s="384">
        <f>+C34*0.05*F34</f>
        <v>172.5</v>
      </c>
      <c r="F34" s="427">
        <v>1</v>
      </c>
      <c r="G34" s="384">
        <f>+C34+D34+E34</f>
        <v>3772.5</v>
      </c>
      <c r="H34" s="724">
        <v>3240</v>
      </c>
      <c r="I34" s="475">
        <f t="shared" ref="I34:I45" si="0">I33+G34-H34</f>
        <v>1237.5</v>
      </c>
    </row>
    <row r="35" spans="1:13" s="737" customFormat="1" x14ac:dyDescent="0.25">
      <c r="A35" s="431" t="s">
        <v>380</v>
      </c>
      <c r="B35" s="1150">
        <v>41722</v>
      </c>
      <c r="C35" s="384">
        <v>3450</v>
      </c>
      <c r="D35" s="427">
        <v>150</v>
      </c>
      <c r="E35" s="384">
        <f>+C35*0.05*F35</f>
        <v>345</v>
      </c>
      <c r="F35" s="427">
        <v>2</v>
      </c>
      <c r="G35" s="384">
        <f>+C35+D35+E35</f>
        <v>3945</v>
      </c>
      <c r="H35" s="724">
        <v>3240</v>
      </c>
      <c r="I35" s="475">
        <f t="shared" si="0"/>
        <v>1942.5</v>
      </c>
    </row>
    <row r="36" spans="1:13" s="737" customFormat="1" x14ac:dyDescent="0.25">
      <c r="A36" s="431" t="s">
        <v>1171</v>
      </c>
      <c r="B36" s="1150">
        <v>41759</v>
      </c>
      <c r="C36" s="384">
        <v>3450</v>
      </c>
      <c r="D36" s="427">
        <v>150</v>
      </c>
      <c r="E36" s="384">
        <f t="shared" ref="E36:E44" si="1">+C36*0.05*F36</f>
        <v>345</v>
      </c>
      <c r="F36" s="427">
        <v>2</v>
      </c>
      <c r="G36" s="384">
        <f>+C36+D36+E36</f>
        <v>3945</v>
      </c>
      <c r="H36" s="724">
        <v>3240</v>
      </c>
      <c r="I36" s="475">
        <f t="shared" si="0"/>
        <v>2647.5</v>
      </c>
      <c r="K36" s="737" t="s">
        <v>3024</v>
      </c>
      <c r="L36" s="1134">
        <v>41940</v>
      </c>
      <c r="M36" s="1135">
        <v>2500</v>
      </c>
    </row>
    <row r="37" spans="1:13" s="737" customFormat="1" x14ac:dyDescent="0.25">
      <c r="A37" s="431" t="s">
        <v>1185</v>
      </c>
      <c r="B37" s="1150">
        <v>41799</v>
      </c>
      <c r="C37" s="384">
        <v>3450</v>
      </c>
      <c r="D37" s="427">
        <v>150</v>
      </c>
      <c r="E37" s="384">
        <f t="shared" si="1"/>
        <v>517.5</v>
      </c>
      <c r="F37" s="427">
        <v>3</v>
      </c>
      <c r="G37" s="384">
        <f>+C37+D37+E37</f>
        <v>4117.5</v>
      </c>
      <c r="H37" s="384">
        <v>3240</v>
      </c>
      <c r="I37" s="475">
        <f t="shared" si="0"/>
        <v>3525</v>
      </c>
      <c r="K37" s="737" t="s">
        <v>3024</v>
      </c>
      <c r="L37" s="1134">
        <v>41961</v>
      </c>
      <c r="M37" s="1135">
        <v>2500</v>
      </c>
    </row>
    <row r="38" spans="1:13" s="737" customFormat="1" x14ac:dyDescent="0.25">
      <c r="A38" s="431" t="s">
        <v>1224</v>
      </c>
      <c r="B38" s="1150">
        <v>41823</v>
      </c>
      <c r="C38" s="384">
        <v>3450</v>
      </c>
      <c r="D38" s="427">
        <v>150</v>
      </c>
      <c r="E38" s="384">
        <f t="shared" si="1"/>
        <v>517.5</v>
      </c>
      <c r="F38" s="427">
        <v>3</v>
      </c>
      <c r="G38" s="384">
        <f t="shared" ref="G38:G45" si="2">+C38+D38+E38</f>
        <v>4117.5</v>
      </c>
      <c r="H38" s="384">
        <v>3240</v>
      </c>
      <c r="I38" s="475">
        <f t="shared" si="0"/>
        <v>4402.5</v>
      </c>
    </row>
    <row r="39" spans="1:13" s="737" customFormat="1" x14ac:dyDescent="0.25">
      <c r="A39" s="431" t="s">
        <v>1358</v>
      </c>
      <c r="B39" s="1150">
        <v>41823</v>
      </c>
      <c r="C39" s="384">
        <v>3450</v>
      </c>
      <c r="D39" s="427">
        <v>150</v>
      </c>
      <c r="E39" s="384">
        <f t="shared" si="1"/>
        <v>345</v>
      </c>
      <c r="F39" s="427">
        <v>2</v>
      </c>
      <c r="G39" s="384">
        <f t="shared" si="2"/>
        <v>3945</v>
      </c>
      <c r="H39" s="384">
        <v>3240</v>
      </c>
      <c r="I39" s="475">
        <f t="shared" si="0"/>
        <v>5107.5</v>
      </c>
    </row>
    <row r="40" spans="1:13" s="737" customFormat="1" x14ac:dyDescent="0.25">
      <c r="A40" s="431" t="s">
        <v>1406</v>
      </c>
      <c r="B40" s="1150">
        <v>41887</v>
      </c>
      <c r="C40" s="384">
        <v>3450</v>
      </c>
      <c r="D40" s="427">
        <v>150</v>
      </c>
      <c r="E40" s="384">
        <f t="shared" si="1"/>
        <v>517.5</v>
      </c>
      <c r="F40" s="427">
        <v>3</v>
      </c>
      <c r="G40" s="384">
        <f t="shared" si="2"/>
        <v>4117.5</v>
      </c>
      <c r="H40" s="384">
        <v>3450</v>
      </c>
      <c r="I40" s="475">
        <f>I39+G40-H40</f>
        <v>5775</v>
      </c>
    </row>
    <row r="41" spans="1:13" s="737" customFormat="1" x14ac:dyDescent="0.25">
      <c r="A41" s="431" t="s">
        <v>1429</v>
      </c>
      <c r="B41" s="1150">
        <v>41887</v>
      </c>
      <c r="C41" s="384">
        <v>3450</v>
      </c>
      <c r="D41" s="427">
        <v>150</v>
      </c>
      <c r="E41" s="384">
        <f t="shared" si="1"/>
        <v>345</v>
      </c>
      <c r="F41" s="427">
        <v>2</v>
      </c>
      <c r="G41" s="384">
        <f t="shared" si="2"/>
        <v>3945</v>
      </c>
      <c r="H41" s="384">
        <v>3450</v>
      </c>
      <c r="I41" s="475">
        <f t="shared" si="0"/>
        <v>6270</v>
      </c>
      <c r="L41" s="1134"/>
      <c r="M41" s="1135"/>
    </row>
    <row r="42" spans="1:13" s="737" customFormat="1" x14ac:dyDescent="0.25">
      <c r="A42" s="431" t="s">
        <v>1430</v>
      </c>
      <c r="B42" s="1150">
        <v>41940</v>
      </c>
      <c r="C42" s="426">
        <v>3450</v>
      </c>
      <c r="D42" s="427">
        <v>150</v>
      </c>
      <c r="E42" s="426">
        <f t="shared" si="1"/>
        <v>345</v>
      </c>
      <c r="F42" s="427">
        <v>2</v>
      </c>
      <c r="G42" s="384">
        <f t="shared" si="2"/>
        <v>3945</v>
      </c>
      <c r="H42" s="426">
        <v>2500</v>
      </c>
      <c r="I42" s="475">
        <f t="shared" si="0"/>
        <v>7715</v>
      </c>
    </row>
    <row r="43" spans="1:13" s="737" customFormat="1" x14ac:dyDescent="0.25">
      <c r="A43" s="431" t="s">
        <v>154</v>
      </c>
      <c r="B43" s="1150">
        <v>41961</v>
      </c>
      <c r="C43" s="426">
        <v>3450</v>
      </c>
      <c r="D43" s="427">
        <v>150</v>
      </c>
      <c r="E43" s="426">
        <f t="shared" si="1"/>
        <v>345</v>
      </c>
      <c r="F43" s="427">
        <v>2</v>
      </c>
      <c r="G43" s="722">
        <f t="shared" si="2"/>
        <v>3945</v>
      </c>
      <c r="H43" s="426">
        <v>2500</v>
      </c>
      <c r="I43" s="475">
        <f t="shared" si="0"/>
        <v>9160</v>
      </c>
    </row>
    <row r="44" spans="1:13" s="737" customFormat="1" x14ac:dyDescent="0.25">
      <c r="A44" s="431" t="s">
        <v>155</v>
      </c>
      <c r="B44" s="758"/>
      <c r="C44" s="426">
        <v>3450</v>
      </c>
      <c r="D44" s="427">
        <v>150</v>
      </c>
      <c r="E44" s="426">
        <f t="shared" si="1"/>
        <v>345</v>
      </c>
      <c r="F44" s="427">
        <v>2</v>
      </c>
      <c r="G44" s="722">
        <f t="shared" si="2"/>
        <v>3945</v>
      </c>
      <c r="H44" s="426"/>
      <c r="I44" s="475">
        <f t="shared" si="0"/>
        <v>13105</v>
      </c>
    </row>
    <row r="45" spans="1:13" s="737" customFormat="1" x14ac:dyDescent="0.25">
      <c r="A45" s="431" t="s">
        <v>156</v>
      </c>
      <c r="B45" s="1150">
        <v>42570</v>
      </c>
      <c r="C45" s="426">
        <v>3450</v>
      </c>
      <c r="D45" s="427">
        <v>150</v>
      </c>
      <c r="E45" s="426">
        <f>+C45*0.05*F45</f>
        <v>172.5</v>
      </c>
      <c r="F45" s="427">
        <v>1</v>
      </c>
      <c r="G45" s="722">
        <f t="shared" si="2"/>
        <v>3772.5</v>
      </c>
      <c r="H45" s="426">
        <v>11300</v>
      </c>
      <c r="I45" s="475">
        <f t="shared" si="0"/>
        <v>5577.5</v>
      </c>
    </row>
    <row r="46" spans="1:13" s="737" customFormat="1" x14ac:dyDescent="0.25">
      <c r="A46" s="431" t="s">
        <v>3036</v>
      </c>
      <c r="B46" s="1150"/>
      <c r="C46" s="426"/>
      <c r="D46" s="427"/>
      <c r="E46" s="426"/>
      <c r="F46" s="427"/>
      <c r="G46" s="722"/>
      <c r="H46" s="426"/>
      <c r="I46" s="937">
        <f>SUM(E33:E45)*0.7</f>
        <v>3260.25</v>
      </c>
    </row>
    <row r="47" spans="1:13" s="737" customFormat="1" ht="15.75" thickBot="1" x14ac:dyDescent="0.3">
      <c r="A47" s="433" t="s">
        <v>590</v>
      </c>
      <c r="B47" s="720"/>
      <c r="C47" s="392"/>
      <c r="D47" s="392"/>
      <c r="E47" s="392"/>
      <c r="F47" s="392"/>
      <c r="G47" s="924"/>
      <c r="H47" s="386"/>
      <c r="I47" s="1039">
        <f>+I45-I46</f>
        <v>2317.25</v>
      </c>
      <c r="J47" s="6"/>
      <c r="M47" s="1136"/>
    </row>
    <row r="48" spans="1:13" ht="15.75" thickBot="1" x14ac:dyDescent="0.3"/>
    <row r="49" spans="1:9" ht="15.75" thickBot="1" x14ac:dyDescent="0.3">
      <c r="A49" s="1227" t="s">
        <v>585</v>
      </c>
      <c r="B49" s="1228"/>
      <c r="C49" s="1228"/>
      <c r="D49" s="1228"/>
      <c r="E49" s="1228"/>
      <c r="F49" s="1228"/>
      <c r="G49" s="1228"/>
      <c r="H49" s="1228"/>
      <c r="I49" s="1229"/>
    </row>
    <row r="50" spans="1:9" x14ac:dyDescent="0.25">
      <c r="A50" s="428"/>
      <c r="B50" s="429"/>
      <c r="C50" s="429"/>
      <c r="D50" s="429"/>
      <c r="E50" s="429"/>
      <c r="F50" s="429"/>
      <c r="G50" s="429"/>
      <c r="H50" s="429"/>
      <c r="I50" s="430"/>
    </row>
    <row r="51" spans="1:9" x14ac:dyDescent="0.25">
      <c r="A51" s="1241" t="s">
        <v>2998</v>
      </c>
      <c r="B51" s="1242"/>
      <c r="C51" s="1242"/>
      <c r="D51" s="1242"/>
      <c r="E51" s="1242"/>
      <c r="F51" s="1242"/>
      <c r="G51" s="1242"/>
      <c r="H51" s="1242"/>
      <c r="I51" s="1243"/>
    </row>
    <row r="52" spans="1:9" ht="15.75" thickBot="1" x14ac:dyDescent="0.3">
      <c r="A52" s="1232" t="s">
        <v>2248</v>
      </c>
      <c r="B52" s="1233"/>
      <c r="C52" s="1233"/>
      <c r="D52" s="1233"/>
      <c r="E52" s="1233"/>
      <c r="F52" s="1233"/>
      <c r="G52" s="1233"/>
      <c r="H52" s="1233"/>
      <c r="I52" s="1234"/>
    </row>
    <row r="53" spans="1:9" ht="38.25" x14ac:dyDescent="0.25">
      <c r="A53" s="1098" t="s">
        <v>586</v>
      </c>
      <c r="B53" s="1102" t="s">
        <v>2182</v>
      </c>
      <c r="C53" s="1103" t="s">
        <v>575</v>
      </c>
      <c r="D53" s="1099" t="s">
        <v>587</v>
      </c>
      <c r="E53" s="1104" t="s">
        <v>588</v>
      </c>
      <c r="F53" s="1100" t="s">
        <v>589</v>
      </c>
      <c r="G53" s="1105" t="s">
        <v>579</v>
      </c>
      <c r="H53" s="1105" t="s">
        <v>231</v>
      </c>
      <c r="I53" s="734" t="s">
        <v>2183</v>
      </c>
    </row>
    <row r="54" spans="1:9" x14ac:dyDescent="0.25">
      <c r="A54" s="431" t="s">
        <v>1430</v>
      </c>
      <c r="B54" s="1097">
        <v>41940</v>
      </c>
      <c r="C54" s="384">
        <v>3450</v>
      </c>
      <c r="D54" s="427">
        <v>150</v>
      </c>
      <c r="E54" s="384">
        <f>+C54*0.05*F54</f>
        <v>345</v>
      </c>
      <c r="F54" s="427">
        <v>2</v>
      </c>
      <c r="G54" s="384">
        <f>+C54+D54+E54</f>
        <v>3945</v>
      </c>
      <c r="H54" s="384">
        <v>3945</v>
      </c>
      <c r="I54" s="475">
        <f>G54-H54</f>
        <v>0</v>
      </c>
    </row>
    <row r="55" spans="1:9" x14ac:dyDescent="0.25">
      <c r="A55" s="431" t="s">
        <v>2999</v>
      </c>
      <c r="B55" s="1097">
        <v>41940</v>
      </c>
      <c r="C55" s="384">
        <v>3450</v>
      </c>
      <c r="D55" s="427">
        <v>150</v>
      </c>
      <c r="E55" s="384">
        <f>+C55*0.05*F55</f>
        <v>172.5</v>
      </c>
      <c r="F55" s="427">
        <v>1</v>
      </c>
      <c r="G55" s="384">
        <f>+C55+D55+E55</f>
        <v>3772.5</v>
      </c>
      <c r="H55" s="384">
        <v>3772.5</v>
      </c>
      <c r="I55" s="475">
        <f>I54+G55-H55</f>
        <v>0</v>
      </c>
    </row>
    <row r="56" spans="1:9" x14ac:dyDescent="0.25">
      <c r="A56" s="431" t="s">
        <v>155</v>
      </c>
      <c r="B56" s="1097">
        <v>41940</v>
      </c>
      <c r="C56" s="426">
        <v>3450</v>
      </c>
      <c r="D56" s="427"/>
      <c r="E56" s="426">
        <f>+C56*0.05*F56</f>
        <v>0</v>
      </c>
      <c r="F56" s="427"/>
      <c r="G56" s="384">
        <f>+C56+D56+E56</f>
        <v>3450</v>
      </c>
      <c r="H56" s="426">
        <v>3450</v>
      </c>
      <c r="I56" s="475">
        <f>I55+G56-H56</f>
        <v>0</v>
      </c>
    </row>
    <row r="57" spans="1:9" s="737" customFormat="1" x14ac:dyDescent="0.25">
      <c r="A57" s="431" t="s">
        <v>156</v>
      </c>
      <c r="B57" s="1097">
        <v>42020</v>
      </c>
      <c r="C57" s="426">
        <v>3450</v>
      </c>
      <c r="D57" s="427">
        <v>150</v>
      </c>
      <c r="E57" s="426">
        <f>+C57*0.05*F57</f>
        <v>345</v>
      </c>
      <c r="F57" s="427">
        <v>2</v>
      </c>
      <c r="G57" s="384">
        <f>+C57+D57+E57</f>
        <v>3945</v>
      </c>
      <c r="H57" s="426">
        <v>3950</v>
      </c>
      <c r="I57" s="475">
        <f>I56+G57-H57</f>
        <v>-5</v>
      </c>
    </row>
    <row r="58" spans="1:9" ht="15.75" thickBot="1" x14ac:dyDescent="0.3">
      <c r="A58" s="433" t="s">
        <v>590</v>
      </c>
      <c r="B58" s="720"/>
      <c r="C58" s="392"/>
      <c r="D58" s="392"/>
      <c r="E58" s="392"/>
      <c r="F58" s="392"/>
      <c r="G58" s="924"/>
      <c r="H58" s="386"/>
      <c r="I58" s="1039">
        <f>I57</f>
        <v>-5</v>
      </c>
    </row>
    <row r="59" spans="1:9" ht="15.75" thickBot="1" x14ac:dyDescent="0.3"/>
    <row r="60" spans="1:9" ht="15.75" thickBot="1" x14ac:dyDescent="0.3">
      <c r="A60" s="1227" t="s">
        <v>585</v>
      </c>
      <c r="B60" s="1228"/>
      <c r="C60" s="1228"/>
      <c r="D60" s="1228"/>
      <c r="E60" s="1228"/>
      <c r="F60" s="1228"/>
      <c r="G60" s="1228"/>
      <c r="H60" s="1228"/>
      <c r="I60" s="1229"/>
    </row>
    <row r="61" spans="1:9" x14ac:dyDescent="0.25">
      <c r="A61" s="428"/>
      <c r="B61" s="429"/>
      <c r="C61" s="429"/>
      <c r="D61" s="429"/>
      <c r="E61" s="429"/>
      <c r="F61" s="429"/>
      <c r="G61" s="429"/>
      <c r="H61" s="429"/>
      <c r="I61" s="430"/>
    </row>
    <row r="62" spans="1:9" x14ac:dyDescent="0.25">
      <c r="A62" s="1241" t="s">
        <v>3000</v>
      </c>
      <c r="B62" s="1242"/>
      <c r="C62" s="1242"/>
      <c r="D62" s="1242"/>
      <c r="E62" s="1242"/>
      <c r="F62" s="1242"/>
      <c r="G62" s="1242"/>
      <c r="H62" s="1242"/>
      <c r="I62" s="1243"/>
    </row>
    <row r="63" spans="1:9" ht="15.75" thickBot="1" x14ac:dyDescent="0.3">
      <c r="A63" s="1232" t="s">
        <v>2248</v>
      </c>
      <c r="B63" s="1233"/>
      <c r="C63" s="1233"/>
      <c r="D63" s="1233"/>
      <c r="E63" s="1233"/>
      <c r="F63" s="1233"/>
      <c r="G63" s="1233"/>
      <c r="H63" s="1233"/>
      <c r="I63" s="1234"/>
    </row>
    <row r="64" spans="1:9" ht="38.25" x14ac:dyDescent="0.25">
      <c r="A64" s="1098" t="s">
        <v>586</v>
      </c>
      <c r="B64" s="1102" t="s">
        <v>2182</v>
      </c>
      <c r="C64" s="1103" t="s">
        <v>575</v>
      </c>
      <c r="D64" s="1099" t="s">
        <v>587</v>
      </c>
      <c r="E64" s="1104" t="s">
        <v>588</v>
      </c>
      <c r="F64" s="1100" t="s">
        <v>589</v>
      </c>
      <c r="G64" s="1105" t="s">
        <v>579</v>
      </c>
      <c r="H64" s="1105" t="s">
        <v>231</v>
      </c>
      <c r="I64" s="734" t="s">
        <v>2183</v>
      </c>
    </row>
    <row r="65" spans="1:10" s="737" customFormat="1" x14ac:dyDescent="0.25">
      <c r="A65" s="431" t="s">
        <v>1406</v>
      </c>
      <c r="B65" s="1106">
        <v>41795</v>
      </c>
      <c r="C65" s="384">
        <v>3450</v>
      </c>
      <c r="D65" s="427">
        <v>0</v>
      </c>
      <c r="E65" s="384">
        <v>-207</v>
      </c>
      <c r="F65" s="427">
        <v>0</v>
      </c>
      <c r="G65" s="384">
        <f t="shared" ref="G65:G71" si="3">+C65+D65+E65</f>
        <v>3243</v>
      </c>
      <c r="H65" s="724">
        <v>3243</v>
      </c>
      <c r="I65" s="475">
        <f>G65-H65</f>
        <v>0</v>
      </c>
    </row>
    <row r="66" spans="1:10" x14ac:dyDescent="0.25">
      <c r="A66" s="431" t="s">
        <v>1429</v>
      </c>
      <c r="B66" s="1106">
        <v>41466</v>
      </c>
      <c r="C66" s="384">
        <v>3450</v>
      </c>
      <c r="D66" s="427"/>
      <c r="E66" s="384"/>
      <c r="F66" s="427">
        <v>0</v>
      </c>
      <c r="G66" s="384">
        <f>+C66-E66</f>
        <v>3450</v>
      </c>
      <c r="H66" s="724">
        <v>3240</v>
      </c>
      <c r="I66" s="475">
        <f>+I65+G66-H66</f>
        <v>210</v>
      </c>
    </row>
    <row r="67" spans="1:10" s="737" customFormat="1" x14ac:dyDescent="0.25">
      <c r="A67" s="431" t="s">
        <v>1430</v>
      </c>
      <c r="B67" s="1106">
        <v>41519</v>
      </c>
      <c r="C67" s="384">
        <v>3450</v>
      </c>
      <c r="D67" s="427">
        <v>150</v>
      </c>
      <c r="E67" s="384">
        <v>172.5</v>
      </c>
      <c r="F67" s="427">
        <v>1</v>
      </c>
      <c r="G67" s="384">
        <f t="shared" si="3"/>
        <v>3772.5</v>
      </c>
      <c r="H67" s="724">
        <v>3390</v>
      </c>
      <c r="I67" s="475">
        <f t="shared" ref="I67:I82" si="4">+I66+G67-H67</f>
        <v>592.5</v>
      </c>
    </row>
    <row r="68" spans="1:10" s="737" customFormat="1" x14ac:dyDescent="0.25">
      <c r="A68" s="431" t="s">
        <v>154</v>
      </c>
      <c r="B68" s="1106">
        <v>41547</v>
      </c>
      <c r="C68" s="384">
        <v>3450</v>
      </c>
      <c r="D68" s="427">
        <v>150</v>
      </c>
      <c r="E68" s="384">
        <v>0</v>
      </c>
      <c r="F68" s="427">
        <v>0</v>
      </c>
      <c r="G68" s="384">
        <f t="shared" si="3"/>
        <v>3600</v>
      </c>
      <c r="H68" s="724">
        <v>3390</v>
      </c>
      <c r="I68" s="475">
        <f t="shared" si="4"/>
        <v>802.5</v>
      </c>
    </row>
    <row r="69" spans="1:10" s="737" customFormat="1" x14ac:dyDescent="0.25">
      <c r="A69" s="431" t="s">
        <v>155</v>
      </c>
      <c r="B69" s="1106">
        <v>41577</v>
      </c>
      <c r="C69" s="384">
        <v>3450</v>
      </c>
      <c r="D69" s="427">
        <v>150</v>
      </c>
      <c r="E69" s="384">
        <v>0</v>
      </c>
      <c r="F69" s="427">
        <v>0</v>
      </c>
      <c r="G69" s="384">
        <f t="shared" si="3"/>
        <v>3600</v>
      </c>
      <c r="H69" s="724">
        <v>3390</v>
      </c>
      <c r="I69" s="475">
        <f t="shared" si="4"/>
        <v>1012.5</v>
      </c>
      <c r="J69" s="6"/>
    </row>
    <row r="70" spans="1:10" s="737" customFormat="1" x14ac:dyDescent="0.25">
      <c r="A70" s="431" t="s">
        <v>156</v>
      </c>
      <c r="B70" s="1106">
        <v>41608</v>
      </c>
      <c r="C70" s="384">
        <v>3450</v>
      </c>
      <c r="D70" s="427">
        <v>150</v>
      </c>
      <c r="E70" s="384">
        <v>0</v>
      </c>
      <c r="F70" s="427">
        <v>0</v>
      </c>
      <c r="G70" s="384">
        <f t="shared" si="3"/>
        <v>3600</v>
      </c>
      <c r="H70" s="724">
        <v>4612.5</v>
      </c>
      <c r="I70" s="475">
        <f t="shared" si="4"/>
        <v>0</v>
      </c>
    </row>
    <row r="71" spans="1:10" x14ac:dyDescent="0.25">
      <c r="A71" s="431" t="s">
        <v>199</v>
      </c>
      <c r="B71" s="1106">
        <v>42000</v>
      </c>
      <c r="C71" s="384">
        <v>3450</v>
      </c>
      <c r="D71" s="427">
        <v>150</v>
      </c>
      <c r="E71" s="384">
        <v>0</v>
      </c>
      <c r="F71" s="427">
        <v>0</v>
      </c>
      <c r="G71" s="384">
        <f t="shared" si="3"/>
        <v>3600</v>
      </c>
      <c r="H71" s="724">
        <v>3600</v>
      </c>
      <c r="I71" s="475">
        <f t="shared" si="4"/>
        <v>0</v>
      </c>
    </row>
    <row r="72" spans="1:10" x14ac:dyDescent="0.25">
      <c r="A72" s="431" t="s">
        <v>380</v>
      </c>
      <c r="B72" s="1106">
        <v>41694</v>
      </c>
      <c r="C72" s="384">
        <v>3450</v>
      </c>
      <c r="D72" s="427">
        <v>150</v>
      </c>
      <c r="E72" s="384">
        <f>+C72*0.05*F72</f>
        <v>172.5</v>
      </c>
      <c r="F72" s="427">
        <v>1</v>
      </c>
      <c r="G72" s="384">
        <f>+C72+D72+E72</f>
        <v>3772.5</v>
      </c>
      <c r="H72" s="724">
        <v>3772.5</v>
      </c>
      <c r="I72" s="475">
        <f t="shared" si="4"/>
        <v>0</v>
      </c>
    </row>
    <row r="73" spans="1:10" x14ac:dyDescent="0.25">
      <c r="A73" s="431" t="s">
        <v>1171</v>
      </c>
      <c r="B73" s="1106">
        <v>41698</v>
      </c>
      <c r="C73" s="384">
        <v>3450</v>
      </c>
      <c r="D73" s="427">
        <v>150</v>
      </c>
      <c r="E73" s="384">
        <f t="shared" ref="E73:E80" si="5">+C73*0.05*F73</f>
        <v>0</v>
      </c>
      <c r="F73" s="427">
        <v>0</v>
      </c>
      <c r="G73" s="384">
        <f>+C73+D73+E73</f>
        <v>3600</v>
      </c>
      <c r="H73" s="724">
        <v>3600</v>
      </c>
      <c r="I73" s="475">
        <f t="shared" si="4"/>
        <v>0</v>
      </c>
    </row>
    <row r="74" spans="1:10" x14ac:dyDescent="0.25">
      <c r="A74" s="431" t="s">
        <v>1185</v>
      </c>
      <c r="B74" s="1106">
        <v>41743</v>
      </c>
      <c r="C74" s="384">
        <v>3450</v>
      </c>
      <c r="D74" s="427">
        <v>150</v>
      </c>
      <c r="E74" s="384">
        <f t="shared" si="5"/>
        <v>172.5</v>
      </c>
      <c r="F74" s="427">
        <v>1</v>
      </c>
      <c r="G74" s="384">
        <f>+C74+D74+E74</f>
        <v>3772.5</v>
      </c>
      <c r="H74" s="384">
        <v>3777.5</v>
      </c>
      <c r="I74" s="475">
        <f t="shared" si="4"/>
        <v>-5</v>
      </c>
    </row>
    <row r="75" spans="1:10" x14ac:dyDescent="0.25">
      <c r="A75" s="431" t="s">
        <v>1224</v>
      </c>
      <c r="B75" s="1106">
        <v>41785</v>
      </c>
      <c r="C75" s="384">
        <v>3450</v>
      </c>
      <c r="D75" s="427">
        <v>150</v>
      </c>
      <c r="E75" s="384">
        <f t="shared" si="5"/>
        <v>172.5</v>
      </c>
      <c r="F75" s="427">
        <v>1</v>
      </c>
      <c r="G75" s="384">
        <f t="shared" ref="G75:G82" si="6">+C75+D75+E75</f>
        <v>3772.5</v>
      </c>
      <c r="H75" s="384">
        <v>3600</v>
      </c>
      <c r="I75" s="475">
        <f t="shared" si="4"/>
        <v>167.5</v>
      </c>
    </row>
    <row r="76" spans="1:10" x14ac:dyDescent="0.25">
      <c r="A76" s="431" t="s">
        <v>1358</v>
      </c>
      <c r="B76" s="1106">
        <v>41787</v>
      </c>
      <c r="C76" s="384">
        <v>3450</v>
      </c>
      <c r="D76" s="427">
        <v>150</v>
      </c>
      <c r="E76" s="384">
        <v>0</v>
      </c>
      <c r="F76" s="427">
        <v>0</v>
      </c>
      <c r="G76" s="384">
        <f t="shared" si="6"/>
        <v>3600</v>
      </c>
      <c r="H76" s="384">
        <v>3600</v>
      </c>
      <c r="I76" s="475">
        <f t="shared" si="4"/>
        <v>167.5</v>
      </c>
    </row>
    <row r="77" spans="1:10" x14ac:dyDescent="0.25">
      <c r="A77" s="431" t="s">
        <v>1406</v>
      </c>
      <c r="B77" s="1106">
        <v>41792</v>
      </c>
      <c r="C77" s="384">
        <v>3450</v>
      </c>
      <c r="D77" s="427">
        <v>0</v>
      </c>
      <c r="E77" s="384">
        <v>-207</v>
      </c>
      <c r="F77" s="427">
        <v>0</v>
      </c>
      <c r="G77" s="384">
        <f t="shared" si="6"/>
        <v>3243</v>
      </c>
      <c r="H77" s="384">
        <v>3255</v>
      </c>
      <c r="I77" s="475">
        <f t="shared" si="4"/>
        <v>155.5</v>
      </c>
    </row>
    <row r="78" spans="1:10" x14ac:dyDescent="0.25">
      <c r="A78" s="431" t="s">
        <v>1429</v>
      </c>
      <c r="B78" s="1106">
        <v>41851</v>
      </c>
      <c r="C78" s="384">
        <v>3450</v>
      </c>
      <c r="D78" s="427">
        <v>150</v>
      </c>
      <c r="E78" s="384"/>
      <c r="F78" s="427">
        <v>0</v>
      </c>
      <c r="G78" s="384">
        <f t="shared" si="6"/>
        <v>3600</v>
      </c>
      <c r="H78" s="384">
        <v>3600</v>
      </c>
      <c r="I78" s="475">
        <f t="shared" si="4"/>
        <v>155.5</v>
      </c>
    </row>
    <row r="79" spans="1:10" x14ac:dyDescent="0.25">
      <c r="A79" s="431" t="s">
        <v>1430</v>
      </c>
      <c r="B79" s="1106">
        <v>41911</v>
      </c>
      <c r="C79" s="426">
        <v>3450</v>
      </c>
      <c r="D79" s="427">
        <v>150</v>
      </c>
      <c r="E79" s="426">
        <f t="shared" si="5"/>
        <v>172.5</v>
      </c>
      <c r="F79" s="427">
        <v>1</v>
      </c>
      <c r="G79" s="384">
        <f t="shared" si="6"/>
        <v>3772.5</v>
      </c>
      <c r="H79" s="426">
        <v>3600</v>
      </c>
      <c r="I79" s="475">
        <f t="shared" si="4"/>
        <v>328</v>
      </c>
    </row>
    <row r="80" spans="1:10" s="737" customFormat="1" x14ac:dyDescent="0.25">
      <c r="A80" s="431" t="s">
        <v>154</v>
      </c>
      <c r="B80" s="1106">
        <v>41941</v>
      </c>
      <c r="C80" s="426">
        <v>3450</v>
      </c>
      <c r="D80" s="427">
        <v>150</v>
      </c>
      <c r="E80" s="426">
        <f t="shared" si="5"/>
        <v>172.5</v>
      </c>
      <c r="F80" s="427">
        <v>1</v>
      </c>
      <c r="G80" s="384">
        <f t="shared" si="6"/>
        <v>3772.5</v>
      </c>
      <c r="H80" s="426">
        <v>4100.5</v>
      </c>
      <c r="I80" s="475">
        <f t="shared" si="4"/>
        <v>0</v>
      </c>
    </row>
    <row r="81" spans="1:9" s="737" customFormat="1" x14ac:dyDescent="0.25">
      <c r="A81" s="431" t="s">
        <v>155</v>
      </c>
      <c r="B81" s="1097">
        <v>41961</v>
      </c>
      <c r="C81" s="426">
        <v>3450</v>
      </c>
      <c r="D81" s="427"/>
      <c r="E81" s="426">
        <f>+C81*0.05*F81</f>
        <v>0</v>
      </c>
      <c r="F81" s="427">
        <v>0</v>
      </c>
      <c r="G81" s="384">
        <f t="shared" si="6"/>
        <v>3450</v>
      </c>
      <c r="H81" s="426">
        <v>3450</v>
      </c>
      <c r="I81" s="475">
        <f t="shared" si="4"/>
        <v>0</v>
      </c>
    </row>
    <row r="82" spans="1:9" s="737" customFormat="1" x14ac:dyDescent="0.25">
      <c r="A82" s="431" t="s">
        <v>156</v>
      </c>
      <c r="B82" s="1097">
        <v>41961</v>
      </c>
      <c r="C82" s="426">
        <v>3450</v>
      </c>
      <c r="D82" s="427"/>
      <c r="E82" s="426"/>
      <c r="F82" s="427"/>
      <c r="G82" s="384">
        <f t="shared" si="6"/>
        <v>3450</v>
      </c>
      <c r="H82" s="426">
        <v>3450</v>
      </c>
      <c r="I82" s="475">
        <f t="shared" si="4"/>
        <v>0</v>
      </c>
    </row>
    <row r="83" spans="1:9" s="737" customFormat="1" x14ac:dyDescent="0.25">
      <c r="A83" s="431"/>
      <c r="B83" s="758"/>
      <c r="C83" s="426"/>
      <c r="D83" s="427"/>
      <c r="E83" s="426"/>
      <c r="F83" s="427"/>
      <c r="G83" s="722"/>
      <c r="H83" s="426"/>
      <c r="I83" s="937"/>
    </row>
    <row r="84" spans="1:9" ht="15.75" thickBot="1" x14ac:dyDescent="0.3">
      <c r="A84" s="433" t="s">
        <v>590</v>
      </c>
      <c r="B84" s="720"/>
      <c r="C84" s="392"/>
      <c r="D84" s="392"/>
      <c r="E84" s="392"/>
      <c r="F84" s="392"/>
      <c r="G84" s="924"/>
      <c r="H84" s="386"/>
      <c r="I84" s="1039">
        <f>I82</f>
        <v>0</v>
      </c>
    </row>
    <row r="85" spans="1:9" ht="15.75" thickBot="1" x14ac:dyDescent="0.3"/>
    <row r="86" spans="1:9" ht="15.75" thickBot="1" x14ac:dyDescent="0.3">
      <c r="A86" s="1227" t="s">
        <v>585</v>
      </c>
      <c r="B86" s="1228"/>
      <c r="C86" s="1228"/>
      <c r="D86" s="1228"/>
      <c r="E86" s="1228"/>
      <c r="F86" s="1228"/>
      <c r="G86" s="1228"/>
      <c r="H86" s="1228"/>
      <c r="I86" s="1229"/>
    </row>
    <row r="87" spans="1:9" x14ac:dyDescent="0.25">
      <c r="A87" s="428"/>
      <c r="B87" s="429"/>
      <c r="C87" s="429"/>
      <c r="D87" s="429"/>
      <c r="E87" s="429"/>
      <c r="F87" s="429"/>
      <c r="G87" s="429"/>
      <c r="H87" s="429"/>
      <c r="I87" s="430"/>
    </row>
    <row r="88" spans="1:9" x14ac:dyDescent="0.25">
      <c r="A88" s="1241" t="s">
        <v>3001</v>
      </c>
      <c r="B88" s="1242"/>
      <c r="C88" s="1242"/>
      <c r="D88" s="1242"/>
      <c r="E88" s="1242"/>
      <c r="F88" s="1242"/>
      <c r="G88" s="1242"/>
      <c r="H88" s="1242"/>
      <c r="I88" s="1243"/>
    </row>
    <row r="89" spans="1:9" ht="15.75" thickBot="1" x14ac:dyDescent="0.3">
      <c r="A89" s="1232" t="s">
        <v>2248</v>
      </c>
      <c r="B89" s="1233"/>
      <c r="C89" s="1233"/>
      <c r="D89" s="1233"/>
      <c r="E89" s="1233"/>
      <c r="F89" s="1233"/>
      <c r="G89" s="1233"/>
      <c r="H89" s="1233"/>
      <c r="I89" s="1234"/>
    </row>
    <row r="90" spans="1:9" ht="38.25" x14ac:dyDescent="0.25">
      <c r="A90" s="1098" t="s">
        <v>586</v>
      </c>
      <c r="B90" s="1102" t="s">
        <v>2182</v>
      </c>
      <c r="C90" s="1103" t="s">
        <v>575</v>
      </c>
      <c r="D90" s="1099" t="s">
        <v>587</v>
      </c>
      <c r="E90" s="1104" t="s">
        <v>588</v>
      </c>
      <c r="F90" s="1100" t="s">
        <v>589</v>
      </c>
      <c r="G90" s="1105" t="s">
        <v>579</v>
      </c>
      <c r="H90" s="1105" t="s">
        <v>231</v>
      </c>
      <c r="I90" s="734" t="s">
        <v>2183</v>
      </c>
    </row>
    <row r="91" spans="1:9" x14ac:dyDescent="0.25">
      <c r="A91" s="431" t="s">
        <v>1406</v>
      </c>
      <c r="B91" s="1106"/>
      <c r="C91" s="384">
        <v>3450</v>
      </c>
      <c r="D91" s="427">
        <v>150</v>
      </c>
      <c r="E91" s="426">
        <f>+C91*0.05*F91</f>
        <v>690</v>
      </c>
      <c r="F91" s="427">
        <v>4</v>
      </c>
      <c r="G91" s="384">
        <f>+C91+D91+E91</f>
        <v>4290</v>
      </c>
      <c r="H91" s="384"/>
      <c r="I91" s="475">
        <f>+G91</f>
        <v>4290</v>
      </c>
    </row>
    <row r="92" spans="1:9" x14ac:dyDescent="0.25">
      <c r="A92" s="431" t="s">
        <v>1429</v>
      </c>
      <c r="B92" s="1106">
        <v>41822</v>
      </c>
      <c r="C92" s="384">
        <v>3450</v>
      </c>
      <c r="D92" s="427"/>
      <c r="E92" s="426">
        <v>-207</v>
      </c>
      <c r="F92" s="427">
        <v>0</v>
      </c>
      <c r="G92" s="384">
        <f>+C92+D92+E92</f>
        <v>3243</v>
      </c>
      <c r="H92" s="384">
        <v>3243</v>
      </c>
      <c r="I92" s="475">
        <f>+I91+G92-H92</f>
        <v>4290</v>
      </c>
    </row>
    <row r="93" spans="1:9" x14ac:dyDescent="0.25">
      <c r="A93" s="431" t="s">
        <v>1430</v>
      </c>
      <c r="B93" s="1106"/>
      <c r="C93" s="426">
        <v>3450</v>
      </c>
      <c r="D93" s="427">
        <v>150</v>
      </c>
      <c r="E93" s="426">
        <f>+C93*0.05*F93</f>
        <v>345</v>
      </c>
      <c r="F93" s="427">
        <v>2</v>
      </c>
      <c r="G93" s="384">
        <f>+C93+D93+E93</f>
        <v>3945</v>
      </c>
      <c r="H93" s="426"/>
      <c r="I93" s="475">
        <f>+I92+G93-H93</f>
        <v>8235</v>
      </c>
    </row>
    <row r="94" spans="1:9" x14ac:dyDescent="0.25">
      <c r="A94" s="431" t="s">
        <v>154</v>
      </c>
      <c r="B94" s="758"/>
      <c r="C94" s="426">
        <v>3450</v>
      </c>
      <c r="D94" s="427">
        <v>150</v>
      </c>
      <c r="E94" s="426">
        <f>+C94*0.05*F94</f>
        <v>172.5</v>
      </c>
      <c r="F94" s="427">
        <v>1</v>
      </c>
      <c r="G94" s="384">
        <f>+C94+D94+E94</f>
        <v>3772.5</v>
      </c>
      <c r="H94" s="426"/>
      <c r="I94" s="475">
        <f>+I93+G94-H94</f>
        <v>12007.5</v>
      </c>
    </row>
    <row r="95" spans="1:9" x14ac:dyDescent="0.25">
      <c r="A95" s="431" t="s">
        <v>155</v>
      </c>
      <c r="B95" s="758"/>
      <c r="C95" s="426">
        <v>3450</v>
      </c>
      <c r="D95" s="427"/>
      <c r="E95" s="426">
        <f>+C95*0.05*F95</f>
        <v>0</v>
      </c>
      <c r="F95" s="427">
        <v>0</v>
      </c>
      <c r="G95" s="384">
        <f>+C95+D95+E95</f>
        <v>3450</v>
      </c>
      <c r="H95" s="426"/>
      <c r="I95" s="475">
        <f>+I94+G95-H95</f>
        <v>15457.5</v>
      </c>
    </row>
    <row r="96" spans="1:9" x14ac:dyDescent="0.25">
      <c r="A96" s="431" t="s">
        <v>156</v>
      </c>
      <c r="B96" s="758"/>
      <c r="C96" s="426"/>
      <c r="D96" s="427"/>
      <c r="E96" s="426"/>
      <c r="F96" s="427"/>
      <c r="G96" s="722"/>
      <c r="H96" s="426"/>
      <c r="I96" s="937"/>
    </row>
    <row r="97" spans="1:9" x14ac:dyDescent="0.25">
      <c r="A97" s="431"/>
      <c r="B97" s="758"/>
      <c r="C97" s="426"/>
      <c r="D97" s="427"/>
      <c r="E97" s="426"/>
      <c r="F97" s="427"/>
      <c r="G97" s="722"/>
      <c r="H97" s="426"/>
      <c r="I97" s="937"/>
    </row>
    <row r="98" spans="1:9" ht="15.75" thickBot="1" x14ac:dyDescent="0.3">
      <c r="A98" s="433" t="s">
        <v>590</v>
      </c>
      <c r="B98" s="720"/>
      <c r="C98" s="392"/>
      <c r="D98" s="392"/>
      <c r="E98" s="392"/>
      <c r="F98" s="392"/>
      <c r="G98" s="924"/>
      <c r="H98" s="386"/>
      <c r="I98" s="1039">
        <f>I95</f>
        <v>15457.5</v>
      </c>
    </row>
    <row r="100" spans="1:9" ht="15.75" thickBot="1" x14ac:dyDescent="0.3"/>
    <row r="101" spans="1:9" ht="15.75" thickBot="1" x14ac:dyDescent="0.3">
      <c r="A101" s="1227" t="s">
        <v>585</v>
      </c>
      <c r="B101" s="1228"/>
      <c r="C101" s="1228"/>
      <c r="D101" s="1228"/>
      <c r="E101" s="1228"/>
      <c r="F101" s="1228"/>
      <c r="G101" s="1228"/>
      <c r="H101" s="1228"/>
      <c r="I101" s="1229"/>
    </row>
    <row r="102" spans="1:9" x14ac:dyDescent="0.25">
      <c r="A102" s="428"/>
      <c r="B102" s="429"/>
      <c r="C102" s="429"/>
      <c r="D102" s="429"/>
      <c r="E102" s="429"/>
      <c r="F102" s="429"/>
      <c r="G102" s="429"/>
      <c r="H102" s="429"/>
      <c r="I102" s="430"/>
    </row>
    <row r="103" spans="1:9" x14ac:dyDescent="0.25">
      <c r="A103" s="1241" t="s">
        <v>3026</v>
      </c>
      <c r="B103" s="1242"/>
      <c r="C103" s="1242"/>
      <c r="D103" s="1242"/>
      <c r="E103" s="1242"/>
      <c r="F103" s="1242"/>
      <c r="G103" s="1242"/>
      <c r="H103" s="1242"/>
      <c r="I103" s="1243"/>
    </row>
    <row r="104" spans="1:9" ht="15.75" thickBot="1" x14ac:dyDescent="0.3">
      <c r="A104" s="1232" t="s">
        <v>2248</v>
      </c>
      <c r="B104" s="1233"/>
      <c r="C104" s="1233"/>
      <c r="D104" s="1233"/>
      <c r="E104" s="1233"/>
      <c r="F104" s="1233"/>
      <c r="G104" s="1233"/>
      <c r="H104" s="1233"/>
      <c r="I104" s="1234"/>
    </row>
    <row r="105" spans="1:9" ht="38.25" x14ac:dyDescent="0.25">
      <c r="A105" s="1098" t="s">
        <v>586</v>
      </c>
      <c r="B105" s="1102" t="s">
        <v>2182</v>
      </c>
      <c r="C105" s="1103" t="s">
        <v>575</v>
      </c>
      <c r="D105" s="1099" t="s">
        <v>587</v>
      </c>
      <c r="E105" s="1104" t="s">
        <v>588</v>
      </c>
      <c r="F105" s="1100" t="s">
        <v>589</v>
      </c>
      <c r="G105" s="1105" t="s">
        <v>579</v>
      </c>
      <c r="H105" s="1105" t="s">
        <v>231</v>
      </c>
      <c r="I105" s="734" t="s">
        <v>2183</v>
      </c>
    </row>
    <row r="106" spans="1:9" x14ac:dyDescent="0.25">
      <c r="A106" s="431" t="s">
        <v>1406</v>
      </c>
      <c r="B106" s="1106"/>
      <c r="C106" s="384">
        <v>4200</v>
      </c>
      <c r="D106" s="1138">
        <v>150</v>
      </c>
      <c r="E106" s="1138">
        <f>+C106*0.05*F106</f>
        <v>3570</v>
      </c>
      <c r="F106" s="427">
        <v>17</v>
      </c>
      <c r="G106" s="384">
        <f t="shared" ref="G106" si="7">+C106+D106+E106</f>
        <v>7920</v>
      </c>
      <c r="H106" s="724"/>
      <c r="I106" s="475">
        <f>G106-H106</f>
        <v>7920</v>
      </c>
    </row>
    <row r="107" spans="1:9" x14ac:dyDescent="0.25">
      <c r="A107" s="431" t="s">
        <v>1429</v>
      </c>
      <c r="B107" s="1106">
        <v>41456</v>
      </c>
      <c r="C107" s="384">
        <v>4200</v>
      </c>
      <c r="D107" s="427"/>
      <c r="E107" s="384">
        <f>-C107*0.06</f>
        <v>-252</v>
      </c>
      <c r="F107" s="427">
        <v>0</v>
      </c>
      <c r="G107" s="384">
        <f>+C107+E107</f>
        <v>3948</v>
      </c>
      <c r="H107" s="724">
        <v>3948</v>
      </c>
      <c r="I107" s="475">
        <f>+I106+G107-H107</f>
        <v>7920</v>
      </c>
    </row>
    <row r="108" spans="1:9" x14ac:dyDescent="0.25">
      <c r="A108" s="431" t="s">
        <v>1430</v>
      </c>
      <c r="B108" s="1106">
        <v>41491</v>
      </c>
      <c r="C108" s="384">
        <v>4200</v>
      </c>
      <c r="D108" s="427">
        <v>0</v>
      </c>
      <c r="E108" s="384">
        <f>-C108*0.06</f>
        <v>-252</v>
      </c>
      <c r="F108" s="427">
        <v>0</v>
      </c>
      <c r="G108" s="384">
        <f t="shared" ref="G108:G112" si="8">+C108+D108+E108</f>
        <v>3948</v>
      </c>
      <c r="H108" s="724">
        <v>3948</v>
      </c>
      <c r="I108" s="475">
        <f t="shared" ref="I108:I123" si="9">+I107+G108-H108</f>
        <v>7920</v>
      </c>
    </row>
    <row r="109" spans="1:9" x14ac:dyDescent="0.25">
      <c r="A109" s="431" t="s">
        <v>154</v>
      </c>
      <c r="B109" s="1106">
        <v>41521</v>
      </c>
      <c r="C109" s="384">
        <v>4200</v>
      </c>
      <c r="D109" s="427">
        <v>0</v>
      </c>
      <c r="E109" s="384">
        <f>-C109*0.06</f>
        <v>-252</v>
      </c>
      <c r="F109" s="427">
        <v>0</v>
      </c>
      <c r="G109" s="384">
        <f t="shared" si="8"/>
        <v>3948</v>
      </c>
      <c r="H109" s="724">
        <v>3948</v>
      </c>
      <c r="I109" s="475">
        <f t="shared" si="9"/>
        <v>7920</v>
      </c>
    </row>
    <row r="110" spans="1:9" x14ac:dyDescent="0.25">
      <c r="A110" s="431" t="s">
        <v>155</v>
      </c>
      <c r="B110" s="1106">
        <v>41555</v>
      </c>
      <c r="C110" s="384">
        <v>4200</v>
      </c>
      <c r="D110" s="427">
        <v>0</v>
      </c>
      <c r="E110" s="384">
        <v>0</v>
      </c>
      <c r="F110" s="427">
        <v>0</v>
      </c>
      <c r="G110" s="384">
        <f t="shared" si="8"/>
        <v>4200</v>
      </c>
      <c r="H110" s="724">
        <v>4200</v>
      </c>
      <c r="I110" s="475">
        <f t="shared" si="9"/>
        <v>7920</v>
      </c>
    </row>
    <row r="111" spans="1:9" x14ac:dyDescent="0.25">
      <c r="A111" s="431" t="s">
        <v>156</v>
      </c>
      <c r="B111" s="1106">
        <v>41582</v>
      </c>
      <c r="C111" s="384">
        <v>4200</v>
      </c>
      <c r="D111" s="427">
        <v>0</v>
      </c>
      <c r="E111" s="384">
        <f>-C111*0.06</f>
        <v>-252</v>
      </c>
      <c r="F111" s="427">
        <v>0</v>
      </c>
      <c r="G111" s="384">
        <f t="shared" si="8"/>
        <v>3948</v>
      </c>
      <c r="H111" s="724">
        <v>3948</v>
      </c>
      <c r="I111" s="475">
        <f t="shared" si="9"/>
        <v>7920</v>
      </c>
    </row>
    <row r="112" spans="1:9" x14ac:dyDescent="0.25">
      <c r="A112" s="431" t="s">
        <v>199</v>
      </c>
      <c r="B112" s="1106">
        <v>41991</v>
      </c>
      <c r="C112" s="384">
        <v>4200</v>
      </c>
      <c r="D112" s="427">
        <v>150</v>
      </c>
      <c r="E112" s="384">
        <v>0</v>
      </c>
      <c r="F112" s="427">
        <v>0</v>
      </c>
      <c r="G112" s="384">
        <f t="shared" si="8"/>
        <v>4350</v>
      </c>
      <c r="H112" s="724">
        <v>4350</v>
      </c>
      <c r="I112" s="475">
        <f t="shared" si="9"/>
        <v>7920</v>
      </c>
    </row>
    <row r="113" spans="1:9" x14ac:dyDescent="0.25">
      <c r="A113" s="431" t="s">
        <v>380</v>
      </c>
      <c r="B113" s="1106">
        <v>41655</v>
      </c>
      <c r="C113" s="384">
        <v>4200</v>
      </c>
      <c r="D113" s="1138">
        <v>150</v>
      </c>
      <c r="E113" s="384">
        <f>+C113*0.05*F113</f>
        <v>0</v>
      </c>
      <c r="F113" s="427">
        <v>0</v>
      </c>
      <c r="G113" s="384">
        <f>+C113+D113+E113</f>
        <v>4350</v>
      </c>
      <c r="H113" s="724">
        <v>4200</v>
      </c>
      <c r="I113" s="475">
        <f t="shared" si="9"/>
        <v>8070</v>
      </c>
    </row>
    <row r="114" spans="1:9" x14ac:dyDescent="0.25">
      <c r="A114" s="431" t="s">
        <v>1171</v>
      </c>
      <c r="B114" s="1106">
        <v>41676</v>
      </c>
      <c r="C114" s="384">
        <v>4200</v>
      </c>
      <c r="D114" s="427">
        <v>0</v>
      </c>
      <c r="E114" s="384">
        <f t="shared" ref="E114" si="10">+C114*0.05*F114</f>
        <v>0</v>
      </c>
      <c r="F114" s="427">
        <v>0</v>
      </c>
      <c r="G114" s="384">
        <f>+C114+D114+E114</f>
        <v>4200</v>
      </c>
      <c r="H114" s="724">
        <v>4200</v>
      </c>
      <c r="I114" s="475">
        <f t="shared" si="9"/>
        <v>8070</v>
      </c>
    </row>
    <row r="115" spans="1:9" x14ac:dyDescent="0.25">
      <c r="A115" s="431" t="s">
        <v>1185</v>
      </c>
      <c r="B115" s="1106">
        <v>41703</v>
      </c>
      <c r="C115" s="384">
        <v>4200</v>
      </c>
      <c r="D115" s="427">
        <v>0</v>
      </c>
      <c r="E115" s="384">
        <f>-C115*0.06</f>
        <v>-252</v>
      </c>
      <c r="F115" s="427">
        <v>0</v>
      </c>
      <c r="G115" s="384">
        <f>+C115+D115+E115</f>
        <v>3948</v>
      </c>
      <c r="H115" s="384">
        <v>3948</v>
      </c>
      <c r="I115" s="475">
        <f t="shared" si="9"/>
        <v>8070</v>
      </c>
    </row>
    <row r="116" spans="1:9" x14ac:dyDescent="0.25">
      <c r="A116" s="431" t="s">
        <v>1224</v>
      </c>
      <c r="B116" s="1106">
        <v>41731</v>
      </c>
      <c r="C116" s="384">
        <v>4200</v>
      </c>
      <c r="D116" s="427">
        <v>0</v>
      </c>
      <c r="E116" s="384">
        <f>-C116*0.06</f>
        <v>-252</v>
      </c>
      <c r="F116" s="427">
        <v>0</v>
      </c>
      <c r="G116" s="384">
        <f t="shared" ref="G116:G123" si="11">+C116+D116+E116</f>
        <v>3948</v>
      </c>
      <c r="H116" s="384">
        <v>3948</v>
      </c>
      <c r="I116" s="475">
        <f t="shared" si="9"/>
        <v>8070</v>
      </c>
    </row>
    <row r="117" spans="1:9" x14ac:dyDescent="0.25">
      <c r="A117" s="431" t="s">
        <v>1358</v>
      </c>
      <c r="B117" s="1106">
        <v>41786</v>
      </c>
      <c r="C117" s="384">
        <v>4200</v>
      </c>
      <c r="D117" s="427">
        <v>150</v>
      </c>
      <c r="E117" s="384">
        <v>0</v>
      </c>
      <c r="F117" s="427">
        <v>0</v>
      </c>
      <c r="G117" s="384">
        <f t="shared" si="11"/>
        <v>4350</v>
      </c>
      <c r="H117" s="384">
        <v>4350</v>
      </c>
      <c r="I117" s="475">
        <f t="shared" si="9"/>
        <v>8070</v>
      </c>
    </row>
    <row r="118" spans="1:9" x14ac:dyDescent="0.25">
      <c r="A118" s="431" t="s">
        <v>1406</v>
      </c>
      <c r="B118" s="1106">
        <v>41806</v>
      </c>
      <c r="C118" s="384">
        <v>4200</v>
      </c>
      <c r="D118" s="427">
        <v>150</v>
      </c>
      <c r="E118" s="384">
        <v>0</v>
      </c>
      <c r="F118" s="427">
        <v>0</v>
      </c>
      <c r="G118" s="384">
        <f t="shared" si="11"/>
        <v>4350</v>
      </c>
      <c r="H118" s="384">
        <v>4350</v>
      </c>
      <c r="I118" s="475">
        <f t="shared" si="9"/>
        <v>8070</v>
      </c>
    </row>
    <row r="119" spans="1:9" x14ac:dyDescent="0.25">
      <c r="A119" s="431" t="s">
        <v>1429</v>
      </c>
      <c r="B119" s="1106">
        <v>41851</v>
      </c>
      <c r="C119" s="384">
        <v>4200</v>
      </c>
      <c r="D119" s="427">
        <v>150</v>
      </c>
      <c r="E119" s="384">
        <v>0</v>
      </c>
      <c r="F119" s="427">
        <v>0</v>
      </c>
      <c r="G119" s="384">
        <f t="shared" si="11"/>
        <v>4350</v>
      </c>
      <c r="H119" s="384">
        <v>4350</v>
      </c>
      <c r="I119" s="475">
        <f t="shared" si="9"/>
        <v>8070</v>
      </c>
    </row>
    <row r="120" spans="1:9" x14ac:dyDescent="0.25">
      <c r="A120" s="431" t="s">
        <v>1430</v>
      </c>
      <c r="B120" s="1106">
        <v>41851</v>
      </c>
      <c r="C120" s="384">
        <v>4200</v>
      </c>
      <c r="D120" s="427">
        <v>0</v>
      </c>
      <c r="E120" s="384">
        <f>-C120*0.06</f>
        <v>-252</v>
      </c>
      <c r="F120" s="427">
        <v>0</v>
      </c>
      <c r="G120" s="384">
        <f t="shared" si="11"/>
        <v>3948</v>
      </c>
      <c r="H120" s="426">
        <v>3948</v>
      </c>
      <c r="I120" s="475">
        <f t="shared" si="9"/>
        <v>8070</v>
      </c>
    </row>
    <row r="121" spans="1:9" x14ac:dyDescent="0.25">
      <c r="A121" s="431" t="s">
        <v>154</v>
      </c>
      <c r="B121" s="1106">
        <v>41878</v>
      </c>
      <c r="C121" s="384">
        <v>4200</v>
      </c>
      <c r="D121" s="427">
        <v>0</v>
      </c>
      <c r="E121" s="384">
        <f>-C121*0.06</f>
        <v>-252</v>
      </c>
      <c r="F121" s="427">
        <v>0</v>
      </c>
      <c r="G121" s="384">
        <f t="shared" si="11"/>
        <v>3948</v>
      </c>
      <c r="H121" s="426">
        <v>3948</v>
      </c>
      <c r="I121" s="475">
        <f t="shared" si="9"/>
        <v>8070</v>
      </c>
    </row>
    <row r="122" spans="1:9" x14ac:dyDescent="0.25">
      <c r="A122" s="431" t="s">
        <v>155</v>
      </c>
      <c r="B122" s="1097">
        <v>41942</v>
      </c>
      <c r="C122" s="384">
        <v>4200</v>
      </c>
      <c r="D122" s="427">
        <v>150</v>
      </c>
      <c r="E122" s="426">
        <f>+C122*0.05*F122</f>
        <v>0</v>
      </c>
      <c r="F122" s="427">
        <v>0</v>
      </c>
      <c r="G122" s="384">
        <f t="shared" si="11"/>
        <v>4350</v>
      </c>
      <c r="H122" s="426">
        <v>4350</v>
      </c>
      <c r="I122" s="475">
        <f t="shared" si="9"/>
        <v>8070</v>
      </c>
    </row>
    <row r="123" spans="1:9" x14ac:dyDescent="0.25">
      <c r="A123" s="431" t="s">
        <v>156</v>
      </c>
      <c r="B123" s="1097">
        <v>41942</v>
      </c>
      <c r="C123" s="384">
        <v>4200</v>
      </c>
      <c r="D123" s="427"/>
      <c r="E123" s="384">
        <f>-C123*0.06</f>
        <v>-252</v>
      </c>
      <c r="F123" s="427">
        <v>0</v>
      </c>
      <c r="G123" s="384">
        <f t="shared" si="11"/>
        <v>3948</v>
      </c>
      <c r="H123" s="426">
        <v>3948</v>
      </c>
      <c r="I123" s="475">
        <f t="shared" si="9"/>
        <v>8070</v>
      </c>
    </row>
    <row r="124" spans="1:9" x14ac:dyDescent="0.25">
      <c r="A124" s="431"/>
      <c r="B124" s="758"/>
      <c r="C124" s="426"/>
      <c r="D124" s="427"/>
      <c r="E124" s="426"/>
      <c r="F124" s="427"/>
      <c r="G124" s="722"/>
      <c r="H124" s="426"/>
      <c r="I124" s="937"/>
    </row>
    <row r="125" spans="1:9" ht="15.75" thickBot="1" x14ac:dyDescent="0.3">
      <c r="A125" s="433" t="s">
        <v>590</v>
      </c>
      <c r="B125" s="720"/>
      <c r="C125" s="392"/>
      <c r="D125" s="392"/>
      <c r="E125" s="392"/>
      <c r="F125" s="392"/>
      <c r="G125" s="924"/>
      <c r="H125" s="386"/>
      <c r="I125" s="1137">
        <f>I123</f>
        <v>8070</v>
      </c>
    </row>
    <row r="128" spans="1:9" x14ac:dyDescent="0.25">
      <c r="A128" s="1247"/>
      <c r="B128" s="1247"/>
      <c r="C128" s="1247"/>
      <c r="D128" s="1247"/>
      <c r="E128" s="1247"/>
      <c r="F128" s="1247"/>
      <c r="G128" s="1247"/>
      <c r="H128" s="1247"/>
      <c r="I128" s="1247"/>
    </row>
    <row r="129" spans="1:9" x14ac:dyDescent="0.25">
      <c r="A129" s="15"/>
      <c r="B129" s="15"/>
      <c r="C129" s="15"/>
      <c r="D129" s="15"/>
      <c r="E129" s="15"/>
      <c r="F129" s="15"/>
      <c r="G129" s="15"/>
      <c r="H129" s="15"/>
      <c r="I129" s="15"/>
    </row>
    <row r="130" spans="1:9" x14ac:dyDescent="0.25">
      <c r="A130" s="1248"/>
      <c r="B130" s="1248"/>
      <c r="C130" s="1248"/>
      <c r="D130" s="1248"/>
      <c r="E130" s="1248"/>
      <c r="F130" s="1248"/>
      <c r="G130" s="1248"/>
      <c r="H130" s="1248"/>
      <c r="I130" s="1248"/>
    </row>
    <row r="131" spans="1:9" x14ac:dyDescent="0.25">
      <c r="A131" s="1248"/>
      <c r="B131" s="1248"/>
      <c r="C131" s="1248"/>
      <c r="D131" s="1248"/>
      <c r="E131" s="1248"/>
      <c r="F131" s="1248"/>
      <c r="G131" s="1248"/>
      <c r="H131" s="1248"/>
      <c r="I131" s="1248"/>
    </row>
    <row r="132" spans="1:9" x14ac:dyDescent="0.25">
      <c r="A132" s="1140"/>
      <c r="B132" s="1140"/>
      <c r="C132" s="1140"/>
      <c r="D132" s="1141"/>
      <c r="E132" s="1142"/>
      <c r="F132" s="1143"/>
      <c r="G132" s="1140"/>
      <c r="H132" s="1140"/>
      <c r="I132" s="1140"/>
    </row>
    <row r="133" spans="1:9" x14ac:dyDescent="0.25">
      <c r="A133" s="808"/>
      <c r="B133" s="1144"/>
      <c r="C133" s="529"/>
      <c r="D133" s="529"/>
      <c r="E133" s="529"/>
      <c r="F133" s="529"/>
      <c r="G133" s="529"/>
      <c r="H133" s="529"/>
      <c r="I133" s="529"/>
    </row>
    <row r="134" spans="1:9" x14ac:dyDescent="0.25">
      <c r="A134" s="808"/>
      <c r="B134" s="1144"/>
      <c r="C134" s="529"/>
      <c r="D134" s="529"/>
      <c r="E134" s="529"/>
      <c r="F134" s="529"/>
      <c r="G134" s="529"/>
      <c r="H134" s="529"/>
      <c r="I134" s="529"/>
    </row>
    <row r="135" spans="1:9" x14ac:dyDescent="0.25">
      <c r="A135" s="808"/>
      <c r="B135" s="1144"/>
      <c r="C135" s="529"/>
      <c r="D135" s="529"/>
      <c r="E135" s="529"/>
      <c r="F135" s="529"/>
      <c r="G135" s="529"/>
      <c r="H135" s="529"/>
      <c r="I135" s="529"/>
    </row>
    <row r="136" spans="1:9" x14ac:dyDescent="0.25">
      <c r="A136" s="808"/>
      <c r="B136" s="1144"/>
      <c r="C136" s="529"/>
      <c r="D136" s="529"/>
      <c r="E136" s="529"/>
      <c r="F136" s="529"/>
      <c r="G136" s="529"/>
      <c r="H136" s="529"/>
      <c r="I136" s="529"/>
    </row>
    <row r="137" spans="1:9" x14ac:dyDescent="0.25">
      <c r="A137" s="808"/>
      <c r="B137" s="1144"/>
      <c r="C137" s="529"/>
      <c r="D137" s="529"/>
      <c r="E137" s="529"/>
      <c r="F137" s="529"/>
      <c r="G137" s="529"/>
      <c r="H137" s="529"/>
      <c r="I137" s="529"/>
    </row>
    <row r="138" spans="1:9" x14ac:dyDescent="0.25">
      <c r="A138" s="808"/>
      <c r="B138" s="1144"/>
      <c r="C138" s="529"/>
      <c r="D138" s="529"/>
      <c r="E138" s="529"/>
      <c r="F138" s="529"/>
      <c r="G138" s="529"/>
      <c r="H138" s="529"/>
      <c r="I138" s="529"/>
    </row>
    <row r="139" spans="1:9" x14ac:dyDescent="0.25">
      <c r="A139" s="808"/>
      <c r="B139" s="1144"/>
      <c r="C139" s="529"/>
      <c r="D139" s="529"/>
      <c r="E139" s="529"/>
      <c r="F139" s="529"/>
      <c r="G139" s="529"/>
      <c r="H139" s="529"/>
      <c r="I139" s="529"/>
    </row>
    <row r="140" spans="1:9" x14ac:dyDescent="0.25">
      <c r="A140" s="808"/>
      <c r="B140" s="1144"/>
      <c r="C140" s="529"/>
      <c r="D140" s="529"/>
      <c r="E140" s="529"/>
      <c r="F140" s="529"/>
      <c r="G140" s="529"/>
      <c r="H140" s="529"/>
      <c r="I140" s="529"/>
    </row>
    <row r="141" spans="1:9" x14ac:dyDescent="0.25">
      <c r="A141" s="808"/>
      <c r="B141" s="1144"/>
      <c r="C141" s="529"/>
      <c r="D141" s="529"/>
      <c r="E141" s="529"/>
      <c r="F141" s="529"/>
      <c r="G141" s="529"/>
      <c r="H141" s="529"/>
      <c r="I141" s="529"/>
    </row>
    <row r="142" spans="1:9" x14ac:dyDescent="0.25">
      <c r="A142" s="808"/>
      <c r="B142" s="1144"/>
      <c r="C142" s="529"/>
      <c r="D142" s="529"/>
      <c r="E142" s="529"/>
      <c r="F142" s="529"/>
      <c r="G142" s="529"/>
      <c r="H142" s="529"/>
      <c r="I142" s="529"/>
    </row>
    <row r="143" spans="1:9" x14ac:dyDescent="0.25">
      <c r="A143" s="808"/>
      <c r="B143" s="1144"/>
      <c r="C143" s="529"/>
      <c r="D143" s="529"/>
      <c r="E143" s="529"/>
      <c r="F143" s="529"/>
      <c r="G143" s="529"/>
      <c r="H143" s="529"/>
      <c r="I143" s="529"/>
    </row>
    <row r="144" spans="1:9" x14ac:dyDescent="0.25">
      <c r="A144" s="808"/>
      <c r="B144" s="1144"/>
      <c r="C144" s="529"/>
      <c r="D144" s="529"/>
      <c r="E144" s="529"/>
      <c r="F144" s="529"/>
      <c r="G144" s="529"/>
      <c r="H144" s="529"/>
      <c r="I144" s="529"/>
    </row>
    <row r="145" spans="1:9" x14ac:dyDescent="0.25">
      <c r="A145" s="808"/>
      <c r="B145" s="1144"/>
      <c r="C145" s="529"/>
      <c r="D145" s="529"/>
      <c r="E145" s="529"/>
      <c r="F145" s="529"/>
      <c r="G145" s="529"/>
      <c r="H145" s="529"/>
      <c r="I145" s="529"/>
    </row>
    <row r="146" spans="1:9" x14ac:dyDescent="0.25">
      <c r="A146" s="808"/>
      <c r="B146" s="1144"/>
      <c r="C146" s="529"/>
      <c r="D146" s="529"/>
      <c r="E146" s="529"/>
      <c r="F146" s="529"/>
      <c r="G146" s="529"/>
      <c r="H146" s="529"/>
      <c r="I146" s="529"/>
    </row>
    <row r="147" spans="1:9" x14ac:dyDescent="0.25">
      <c r="A147" s="808"/>
      <c r="B147" s="1144"/>
      <c r="C147" s="529"/>
      <c r="D147" s="529"/>
      <c r="E147" s="529"/>
      <c r="F147" s="529"/>
      <c r="G147" s="529"/>
      <c r="H147" s="529"/>
      <c r="I147" s="529"/>
    </row>
    <row r="148" spans="1:9" x14ac:dyDescent="0.25">
      <c r="A148" s="808"/>
      <c r="B148" s="1144"/>
      <c r="C148" s="529"/>
      <c r="D148" s="529"/>
      <c r="E148" s="529"/>
      <c r="F148" s="529"/>
      <c r="G148" s="529"/>
      <c r="H148" s="529"/>
      <c r="I148" s="529"/>
    </row>
    <row r="149" spans="1:9" x14ac:dyDescent="0.25">
      <c r="A149" s="808"/>
      <c r="B149" s="1145"/>
      <c r="C149" s="529"/>
      <c r="D149" s="529"/>
      <c r="E149" s="529"/>
      <c r="F149" s="529"/>
      <c r="G149" s="529"/>
      <c r="H149" s="529"/>
      <c r="I149" s="529"/>
    </row>
    <row r="150" spans="1:9" x14ac:dyDescent="0.25">
      <c r="A150" s="808"/>
      <c r="B150" s="1145"/>
      <c r="C150" s="529"/>
      <c r="D150" s="529"/>
      <c r="E150" s="529"/>
      <c r="F150" s="529"/>
      <c r="G150" s="529"/>
      <c r="H150" s="529"/>
      <c r="I150" s="529"/>
    </row>
    <row r="151" spans="1:9" x14ac:dyDescent="0.25">
      <c r="A151" s="808"/>
      <c r="B151" s="1146"/>
      <c r="C151" s="529"/>
      <c r="D151" s="529"/>
      <c r="E151" s="529"/>
      <c r="F151" s="529"/>
      <c r="G151" s="529"/>
      <c r="H151" s="529"/>
      <c r="I151" s="529"/>
    </row>
    <row r="152" spans="1:9" x14ac:dyDescent="0.25">
      <c r="A152" s="1147"/>
      <c r="B152" s="1147"/>
      <c r="C152" s="529"/>
      <c r="D152" s="529"/>
      <c r="E152" s="529"/>
      <c r="F152" s="529"/>
      <c r="G152" s="1148"/>
      <c r="H152" s="1148"/>
      <c r="I152" s="1149"/>
    </row>
  </sheetData>
  <mergeCells count="26">
    <mergeCell ref="A128:I128"/>
    <mergeCell ref="A130:I130"/>
    <mergeCell ref="A131:I131"/>
    <mergeCell ref="A88:I88"/>
    <mergeCell ref="A89:I89"/>
    <mergeCell ref="A101:I101"/>
    <mergeCell ref="A103:I103"/>
    <mergeCell ref="A104:I104"/>
    <mergeCell ref="A17:I17"/>
    <mergeCell ref="A18:I18"/>
    <mergeCell ref="B20:B23"/>
    <mergeCell ref="A2:I2"/>
    <mergeCell ref="A4:I4"/>
    <mergeCell ref="A5:I5"/>
    <mergeCell ref="B7:B10"/>
    <mergeCell ref="A15:I15"/>
    <mergeCell ref="A63:I63"/>
    <mergeCell ref="A86:I86"/>
    <mergeCell ref="A28:I28"/>
    <mergeCell ref="A30:I30"/>
    <mergeCell ref="A31:I31"/>
    <mergeCell ref="A49:I49"/>
    <mergeCell ref="A51:I51"/>
    <mergeCell ref="A52:I52"/>
    <mergeCell ref="A60:I60"/>
    <mergeCell ref="A62:I62"/>
  </mergeCells>
  <pageMargins left="0.70866141732283472" right="0.70866141732283472" top="0.74803149606299213" bottom="0.74803149606299213" header="0.31496062992125984" footer="0.31496062992125984"/>
  <pageSetup scale="33"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XEV33"/>
  <sheetViews>
    <sheetView topLeftCell="C1" zoomScale="91" zoomScaleNormal="91" workbookViewId="0">
      <pane xSplit="4" ySplit="5" topLeftCell="AS6" activePane="bottomRight" state="frozen"/>
      <selection activeCell="C1" sqref="C1"/>
      <selection pane="topRight" activeCell="G1" sqref="G1"/>
      <selection pane="bottomLeft" activeCell="C6" sqref="C6"/>
      <selection pane="bottomRight" activeCell="AU30" sqref="AU30"/>
    </sheetView>
  </sheetViews>
  <sheetFormatPr baseColWidth="10" defaultRowHeight="13.5" x14ac:dyDescent="0.25"/>
  <cols>
    <col min="1" max="2" width="11.42578125" style="189"/>
    <col min="3" max="3" width="5.140625" style="926" customWidth="1"/>
    <col min="4" max="4" width="58.28515625" style="189" customWidth="1"/>
    <col min="5" max="5" width="13.5703125" style="189" bestFit="1" customWidth="1"/>
    <col min="6" max="6" width="36" style="189" hidden="1" customWidth="1"/>
    <col min="7" max="7" width="13.28515625" style="189" customWidth="1"/>
    <col min="8" max="8" width="13" style="832" customWidth="1"/>
    <col min="9" max="9" width="11.42578125" style="189" customWidth="1"/>
    <col min="10" max="10" width="11.42578125" style="832" customWidth="1"/>
    <col min="11" max="11" width="11.42578125" style="552" customWidth="1"/>
    <col min="12" max="12" width="11.42578125" style="832" customWidth="1"/>
    <col min="13" max="13" width="11.42578125" style="189" customWidth="1"/>
    <col min="14" max="14" width="11.42578125" style="832" customWidth="1"/>
    <col min="15" max="15" width="11.42578125" style="552"/>
    <col min="16" max="16" width="11.42578125" style="832" customWidth="1"/>
    <col min="17" max="17" width="11.42578125" style="552" customWidth="1"/>
    <col min="18" max="18" width="11.42578125" style="832" customWidth="1"/>
    <col min="19" max="19" width="12.28515625" style="552" customWidth="1"/>
    <col min="20" max="20" width="15.5703125" style="189" customWidth="1"/>
    <col min="21" max="21" width="11.42578125" style="552" customWidth="1"/>
    <col min="22" max="22" width="11.42578125" style="189" customWidth="1"/>
    <col min="23" max="23" width="11.42578125" style="552" customWidth="1"/>
    <col min="24" max="24" width="12.7109375" style="189" customWidth="1"/>
    <col min="25" max="25" width="11.42578125" style="552" customWidth="1"/>
    <col min="26" max="26" width="11.42578125" style="189" customWidth="1"/>
    <col min="27" max="27" width="11.42578125" style="552" customWidth="1"/>
    <col min="28" max="28" width="11.42578125" style="189" customWidth="1"/>
    <col min="29" max="29" width="11.42578125" style="585"/>
    <col min="30" max="33" width="11.42578125" style="189"/>
    <col min="34" max="34" width="13.28515625" style="189" bestFit="1" customWidth="1"/>
    <col min="35" max="35" width="11.42578125" style="189"/>
    <col min="36" max="36" width="13.7109375" style="189" customWidth="1"/>
    <col min="37" max="37" width="11.42578125" style="189"/>
    <col min="38" max="38" width="13.28515625" style="189" bestFit="1" customWidth="1"/>
    <col min="39" max="39" width="11.42578125" style="189"/>
    <col min="40" max="40" width="11.85546875" style="189" customWidth="1"/>
    <col min="41" max="41" width="11.42578125" style="189"/>
    <col min="42" max="42" width="12.85546875" style="189" customWidth="1"/>
    <col min="43" max="16384" width="11.42578125" style="189"/>
  </cols>
  <sheetData>
    <row r="1" spans="1:16376" s="745" customFormat="1" ht="25.5" customHeight="1" x14ac:dyDescent="0.3">
      <c r="A1" s="156"/>
      <c r="B1" s="156"/>
      <c r="C1" s="1255" t="s">
        <v>2555</v>
      </c>
      <c r="D1" s="1255"/>
      <c r="E1" s="837"/>
      <c r="F1" s="819"/>
      <c r="G1" s="1252" t="s">
        <v>384</v>
      </c>
      <c r="H1" s="764"/>
      <c r="J1" s="764"/>
      <c r="K1" s="746"/>
      <c r="L1" s="764"/>
      <c r="N1" s="764"/>
      <c r="O1" s="746"/>
      <c r="P1" s="764"/>
      <c r="Q1" s="746"/>
      <c r="R1" s="764"/>
      <c r="S1" s="746"/>
      <c r="U1" s="746"/>
      <c r="W1" s="746"/>
      <c r="Y1" s="746"/>
      <c r="AA1" s="746"/>
      <c r="AC1" s="747"/>
    </row>
    <row r="2" spans="1:16376" s="745" customFormat="1" ht="16.5" customHeight="1" x14ac:dyDescent="0.3">
      <c r="A2" s="156"/>
      <c r="B2" s="156"/>
      <c r="C2" s="1255"/>
      <c r="D2" s="1255"/>
      <c r="E2" s="837"/>
      <c r="F2" s="819"/>
      <c r="G2" s="1252"/>
      <c r="H2" s="1249">
        <v>2012</v>
      </c>
      <c r="I2" s="1249"/>
      <c r="J2" s="1249"/>
      <c r="K2" s="1249"/>
      <c r="L2" s="1249"/>
      <c r="M2" s="1249"/>
      <c r="N2" s="1249"/>
      <c r="O2" s="1253" t="s">
        <v>2322</v>
      </c>
      <c r="P2" s="1253"/>
      <c r="Q2" s="1253"/>
      <c r="R2" s="1253"/>
      <c r="S2" s="1253"/>
      <c r="T2" s="1253"/>
      <c r="U2" s="1253"/>
      <c r="V2" s="1253"/>
      <c r="W2" s="1253"/>
      <c r="X2" s="1253"/>
      <c r="Y2" s="1253"/>
      <c r="Z2" s="1253"/>
      <c r="AA2" s="1253"/>
      <c r="AB2" s="1253"/>
      <c r="AC2" s="1253"/>
      <c r="AD2" s="1253"/>
      <c r="AE2" s="1253"/>
      <c r="AF2" s="1253"/>
      <c r="AG2" s="1253"/>
      <c r="AH2" s="1253"/>
      <c r="AI2" s="1253"/>
      <c r="AJ2" s="1253"/>
      <c r="AK2" s="1253"/>
      <c r="AL2" s="1253"/>
      <c r="AM2" s="1249" t="s">
        <v>2646</v>
      </c>
      <c r="AN2" s="1249"/>
      <c r="AO2" s="1249"/>
      <c r="AP2" s="1249"/>
      <c r="AQ2" s="1249"/>
      <c r="AR2" s="1249"/>
      <c r="AS2" s="1249"/>
      <c r="AT2" s="1249"/>
    </row>
    <row r="3" spans="1:16376" s="745" customFormat="1" ht="14.25" customHeight="1" x14ac:dyDescent="0.3">
      <c r="A3" s="156"/>
      <c r="B3" s="156"/>
      <c r="C3" s="1255"/>
      <c r="D3" s="1255"/>
      <c r="E3" s="837"/>
      <c r="F3" s="819"/>
      <c r="G3" s="1252"/>
      <c r="H3" s="1250"/>
      <c r="I3" s="1250"/>
      <c r="J3" s="1250"/>
      <c r="K3" s="1250"/>
      <c r="L3" s="1250"/>
      <c r="M3" s="1250"/>
      <c r="N3" s="1250"/>
      <c r="O3" s="1254"/>
      <c r="P3" s="1254"/>
      <c r="Q3" s="1254"/>
      <c r="R3" s="1254"/>
      <c r="S3" s="1254"/>
      <c r="T3" s="1254"/>
      <c r="U3" s="1254"/>
      <c r="V3" s="1254"/>
      <c r="W3" s="1254"/>
      <c r="X3" s="1254"/>
      <c r="Y3" s="1254"/>
      <c r="Z3" s="1254"/>
      <c r="AA3" s="1254"/>
      <c r="AB3" s="1254"/>
      <c r="AC3" s="1254"/>
      <c r="AD3" s="1254"/>
      <c r="AE3" s="1254"/>
      <c r="AF3" s="1254"/>
      <c r="AG3" s="1254"/>
      <c r="AH3" s="1254"/>
      <c r="AI3" s="1254"/>
      <c r="AJ3" s="1254"/>
      <c r="AK3" s="1254"/>
      <c r="AL3" s="1254"/>
      <c r="AM3" s="1250"/>
      <c r="AN3" s="1250"/>
      <c r="AO3" s="1250"/>
      <c r="AP3" s="1250"/>
      <c r="AQ3" s="1250"/>
      <c r="AR3" s="1250"/>
      <c r="AS3" s="1250"/>
      <c r="AT3" s="1250"/>
    </row>
    <row r="4" spans="1:16376" s="751" customFormat="1" ht="16.5" x14ac:dyDescent="0.3">
      <c r="A4" s="156"/>
      <c r="B4" s="156"/>
      <c r="C4" s="749" t="s">
        <v>381</v>
      </c>
      <c r="D4" s="749" t="s">
        <v>389</v>
      </c>
      <c r="E4" s="823"/>
      <c r="F4" s="499"/>
      <c r="G4" s="750" t="s">
        <v>231</v>
      </c>
      <c r="H4" s="765"/>
      <c r="I4" s="749" t="s">
        <v>2246</v>
      </c>
      <c r="J4" s="764"/>
      <c r="K4" s="820" t="s">
        <v>2241</v>
      </c>
      <c r="L4" s="764"/>
      <c r="M4" s="749" t="s">
        <v>2242</v>
      </c>
      <c r="N4" s="764"/>
      <c r="O4" s="820" t="s">
        <v>380</v>
      </c>
      <c r="P4" s="764"/>
      <c r="Q4" s="820" t="s">
        <v>1171</v>
      </c>
      <c r="R4" s="764"/>
      <c r="S4" s="820" t="s">
        <v>1185</v>
      </c>
      <c r="T4" s="749"/>
      <c r="U4" s="820" t="s">
        <v>1224</v>
      </c>
      <c r="V4" s="749"/>
      <c r="W4" s="820" t="s">
        <v>1358</v>
      </c>
      <c r="X4" s="749"/>
      <c r="Y4" s="820" t="s">
        <v>1406</v>
      </c>
      <c r="Z4" s="749"/>
      <c r="AA4" s="820" t="s">
        <v>1429</v>
      </c>
      <c r="AB4" s="749"/>
      <c r="AC4" s="821" t="s">
        <v>1430</v>
      </c>
      <c r="AD4" s="749"/>
      <c r="AE4" s="749" t="s">
        <v>2254</v>
      </c>
      <c r="AF4" s="749"/>
      <c r="AG4" s="749" t="s">
        <v>155</v>
      </c>
      <c r="AH4" s="749"/>
      <c r="AI4" s="749" t="s">
        <v>2241</v>
      </c>
      <c r="AJ4" s="749"/>
      <c r="AK4" s="749" t="s">
        <v>2242</v>
      </c>
      <c r="AL4" s="749"/>
      <c r="AM4" s="749" t="s">
        <v>2243</v>
      </c>
      <c r="AO4" s="749" t="s">
        <v>2244</v>
      </c>
      <c r="AQ4" s="749" t="s">
        <v>1185</v>
      </c>
      <c r="AS4" s="749"/>
    </row>
    <row r="5" spans="1:16376" s="156" customFormat="1" ht="17.25" hidden="1" customHeight="1" x14ac:dyDescent="0.25">
      <c r="C5" s="928"/>
      <c r="D5" s="80" t="s">
        <v>392</v>
      </c>
      <c r="F5" s="80"/>
      <c r="G5" s="152">
        <v>3125</v>
      </c>
      <c r="H5" s="763"/>
      <c r="J5" s="763"/>
      <c r="K5" s="551"/>
      <c r="L5" s="763"/>
      <c r="N5" s="763"/>
      <c r="O5" s="551"/>
      <c r="P5" s="763"/>
      <c r="Q5" s="551"/>
      <c r="R5" s="763"/>
      <c r="S5" s="551"/>
      <c r="U5" s="556"/>
      <c r="W5" s="553"/>
      <c r="Y5" s="554"/>
      <c r="AA5" s="555"/>
      <c r="AC5" s="521"/>
      <c r="AE5" s="555"/>
    </row>
    <row r="6" spans="1:16376" s="156" customFormat="1" ht="17.25" customHeight="1" x14ac:dyDescent="0.3">
      <c r="C6" s="929">
        <v>1</v>
      </c>
      <c r="D6" s="871" t="s">
        <v>1717</v>
      </c>
      <c r="E6" s="824" t="s">
        <v>1677</v>
      </c>
      <c r="F6" s="835" t="s">
        <v>1718</v>
      </c>
      <c r="G6" s="519">
        <v>3000</v>
      </c>
      <c r="H6" s="793" t="s">
        <v>1719</v>
      </c>
      <c r="I6" s="519">
        <v>3102</v>
      </c>
      <c r="J6" s="831" t="s">
        <v>1719</v>
      </c>
      <c r="K6" s="519">
        <v>3300</v>
      </c>
      <c r="L6" s="831" t="s">
        <v>1791</v>
      </c>
      <c r="M6" s="519">
        <v>3300</v>
      </c>
      <c r="N6" s="793" t="s">
        <v>1867</v>
      </c>
      <c r="O6" s="840">
        <v>3450</v>
      </c>
      <c r="P6" s="474" t="s">
        <v>2907</v>
      </c>
      <c r="Q6" s="519">
        <v>3300</v>
      </c>
      <c r="R6" s="834" t="s">
        <v>2558</v>
      </c>
      <c r="S6" s="519">
        <v>3300</v>
      </c>
      <c r="T6" s="793" t="s">
        <v>2559</v>
      </c>
      <c r="U6" s="1013">
        <v>3300</v>
      </c>
      <c r="V6" s="474" t="s">
        <v>2721</v>
      </c>
      <c r="W6" s="1013">
        <v>3300</v>
      </c>
      <c r="X6" s="474" t="s">
        <v>2721</v>
      </c>
      <c r="Y6" s="1066">
        <v>3450</v>
      </c>
      <c r="Z6" s="474" t="s">
        <v>2831</v>
      </c>
      <c r="AA6" s="840"/>
      <c r="AB6" s="474"/>
      <c r="AC6" s="840"/>
      <c r="AD6" s="474"/>
      <c r="AE6" s="840"/>
      <c r="AF6" s="472"/>
      <c r="AG6" s="840"/>
      <c r="AH6" s="474"/>
      <c r="AI6" s="519">
        <v>3300</v>
      </c>
      <c r="AJ6" s="474" t="s">
        <v>2473</v>
      </c>
      <c r="AK6" s="827">
        <v>3300</v>
      </c>
      <c r="AL6" s="793" t="s">
        <v>2474</v>
      </c>
      <c r="AM6" s="1013">
        <v>3450</v>
      </c>
      <c r="AN6" s="156" t="s">
        <v>2767</v>
      </c>
      <c r="AO6" s="1066">
        <v>3450</v>
      </c>
      <c r="AP6" s="156" t="s">
        <v>2835</v>
      </c>
      <c r="AQ6" s="1074">
        <v>3450</v>
      </c>
      <c r="AR6" s="793" t="s">
        <v>2855</v>
      </c>
      <c r="AS6" s="498" t="s">
        <v>2887</v>
      </c>
      <c r="AT6" s="499"/>
      <c r="AU6" s="474"/>
      <c r="AV6" s="474"/>
      <c r="AW6" s="481"/>
      <c r="AX6" s="474"/>
      <c r="AY6" s="825"/>
      <c r="AZ6" s="823"/>
      <c r="BA6" s="824"/>
      <c r="BB6" s="824"/>
      <c r="BC6" s="826"/>
      <c r="BD6" s="824"/>
      <c r="BE6" s="825"/>
      <c r="BF6" s="823"/>
      <c r="BG6" s="824"/>
      <c r="BH6" s="824"/>
      <c r="BI6" s="826"/>
      <c r="BJ6" s="824"/>
      <c r="BK6" s="825"/>
      <c r="BL6" s="823"/>
      <c r="BM6" s="824"/>
      <c r="BN6" s="824"/>
      <c r="BO6" s="826"/>
      <c r="BP6" s="824"/>
      <c r="BQ6" s="825"/>
      <c r="BR6" s="823"/>
      <c r="BS6" s="824"/>
      <c r="BT6" s="824"/>
      <c r="BU6" s="481"/>
      <c r="BV6" s="474"/>
      <c r="BW6" s="498"/>
      <c r="BX6" s="499"/>
      <c r="BY6" s="474"/>
      <c r="BZ6" s="474"/>
      <c r="CA6" s="481"/>
      <c r="CB6" s="474"/>
      <c r="CC6" s="498"/>
      <c r="CD6" s="499"/>
      <c r="CE6" s="474"/>
      <c r="CF6" s="474"/>
      <c r="CG6" s="481"/>
      <c r="CH6" s="474"/>
      <c r="CI6" s="498"/>
      <c r="CJ6" s="499"/>
      <c r="CK6" s="474"/>
      <c r="CL6" s="474"/>
      <c r="CM6" s="481"/>
      <c r="CN6" s="474"/>
      <c r="CO6" s="498"/>
      <c r="CP6" s="499"/>
      <c r="CQ6" s="474"/>
      <c r="CR6" s="474"/>
      <c r="CS6" s="481"/>
      <c r="CT6" s="474"/>
      <c r="CU6" s="498"/>
      <c r="CV6" s="499"/>
      <c r="CW6" s="474"/>
      <c r="CX6" s="474"/>
      <c r="CY6" s="481"/>
      <c r="CZ6" s="474"/>
      <c r="DA6" s="498"/>
      <c r="DB6" s="499"/>
      <c r="DC6" s="474"/>
      <c r="DD6" s="474"/>
      <c r="DE6" s="481"/>
      <c r="DF6" s="474"/>
      <c r="DG6" s="498"/>
      <c r="DH6" s="499"/>
      <c r="DI6" s="474"/>
      <c r="DJ6" s="474"/>
      <c r="DK6" s="481"/>
      <c r="DL6" s="474"/>
      <c r="DM6" s="498"/>
      <c r="DN6" s="499"/>
      <c r="DO6" s="474"/>
      <c r="DP6" s="474"/>
      <c r="DQ6" s="481"/>
      <c r="DR6" s="474"/>
      <c r="DS6" s="498"/>
      <c r="DT6" s="499"/>
      <c r="DU6" s="474"/>
      <c r="DV6" s="474"/>
      <c r="DW6" s="481"/>
      <c r="DX6" s="474"/>
      <c r="DY6" s="498"/>
      <c r="DZ6" s="499"/>
      <c r="EA6" s="474"/>
      <c r="EB6" s="474"/>
      <c r="EC6" s="481"/>
      <c r="ED6" s="474"/>
      <c r="EE6" s="498"/>
      <c r="EF6" s="499"/>
      <c r="EG6" s="474"/>
      <c r="EH6" s="474"/>
      <c r="EI6" s="481"/>
      <c r="EJ6" s="474"/>
      <c r="EK6" s="498"/>
      <c r="EL6" s="499"/>
      <c r="EM6" s="474"/>
      <c r="EN6" s="474"/>
      <c r="EO6" s="481"/>
      <c r="EP6" s="474"/>
      <c r="EQ6" s="498"/>
      <c r="ER6" s="499"/>
      <c r="ES6" s="474"/>
      <c r="ET6" s="474"/>
      <c r="EU6" s="481"/>
      <c r="EV6" s="474"/>
      <c r="EW6" s="498"/>
      <c r="EX6" s="499"/>
      <c r="EY6" s="474"/>
      <c r="EZ6" s="474"/>
      <c r="FA6" s="481"/>
      <c r="FB6" s="474"/>
      <c r="FC6" s="498"/>
      <c r="FD6" s="499"/>
      <c r="FE6" s="474"/>
      <c r="FF6" s="474"/>
      <c r="FG6" s="481"/>
      <c r="FH6" s="474"/>
      <c r="FI6" s="498"/>
      <c r="FJ6" s="499"/>
      <c r="FK6" s="474"/>
      <c r="FL6" s="474"/>
      <c r="FM6" s="481"/>
      <c r="FN6" s="474"/>
      <c r="FO6" s="498"/>
      <c r="FP6" s="499"/>
      <c r="FQ6" s="474"/>
      <c r="FR6" s="474"/>
      <c r="FS6" s="481"/>
      <c r="FT6" s="474"/>
      <c r="FU6" s="498"/>
      <c r="FV6" s="499"/>
      <c r="FW6" s="474"/>
      <c r="FX6" s="474"/>
      <c r="FY6" s="481"/>
      <c r="FZ6" s="474"/>
      <c r="GA6" s="498"/>
      <c r="GB6" s="499"/>
      <c r="GC6" s="474"/>
      <c r="GD6" s="474"/>
      <c r="GE6" s="481"/>
      <c r="GF6" s="474"/>
      <c r="GG6" s="498"/>
      <c r="GH6" s="499"/>
      <c r="GI6" s="474"/>
      <c r="GJ6" s="474"/>
      <c r="GK6" s="481"/>
      <c r="GL6" s="474"/>
      <c r="GM6" s="498"/>
      <c r="GN6" s="499"/>
      <c r="GO6" s="474"/>
      <c r="GP6" s="474"/>
      <c r="GQ6" s="481"/>
      <c r="GR6" s="474"/>
      <c r="GS6" s="498"/>
      <c r="GT6" s="499"/>
      <c r="GU6" s="474"/>
      <c r="GV6" s="474"/>
      <c r="GW6" s="481"/>
      <c r="GX6" s="474"/>
      <c r="GY6" s="498"/>
      <c r="GZ6" s="499"/>
      <c r="HA6" s="474"/>
      <c r="HB6" s="474"/>
      <c r="HC6" s="481"/>
      <c r="HD6" s="474"/>
      <c r="HE6" s="498"/>
      <c r="HF6" s="499"/>
      <c r="HG6" s="474"/>
      <c r="HH6" s="474"/>
      <c r="HI6" s="481"/>
      <c r="HJ6" s="474"/>
      <c r="HK6" s="498"/>
      <c r="HL6" s="499"/>
      <c r="HM6" s="474"/>
      <c r="HN6" s="474"/>
      <c r="HO6" s="481"/>
      <c r="HP6" s="474"/>
      <c r="HQ6" s="498"/>
      <c r="HR6" s="499"/>
      <c r="HS6" s="474"/>
      <c r="HT6" s="474"/>
      <c r="HU6" s="481"/>
      <c r="HV6" s="474"/>
      <c r="HW6" s="498"/>
      <c r="HX6" s="499"/>
      <c r="HY6" s="474"/>
      <c r="HZ6" s="474"/>
      <c r="IA6" s="481"/>
      <c r="IB6" s="474"/>
      <c r="IC6" s="498"/>
      <c r="ID6" s="499"/>
      <c r="IE6" s="474"/>
      <c r="IF6" s="474"/>
      <c r="IG6" s="481"/>
      <c r="IH6" s="474"/>
      <c r="II6" s="498"/>
      <c r="IJ6" s="499"/>
      <c r="IK6" s="474"/>
      <c r="IL6" s="474"/>
      <c r="IM6" s="481"/>
      <c r="IN6" s="474"/>
      <c r="IO6" s="498"/>
      <c r="IP6" s="499"/>
      <c r="IQ6" s="474"/>
      <c r="IR6" s="474"/>
      <c r="IS6" s="481"/>
      <c r="IT6" s="474"/>
      <c r="IU6" s="498"/>
      <c r="IV6" s="499"/>
      <c r="IW6" s="474"/>
      <c r="IX6" s="474"/>
      <c r="IY6" s="481"/>
      <c r="IZ6" s="474"/>
      <c r="JA6" s="498"/>
      <c r="JB6" s="499"/>
      <c r="JC6" s="474"/>
      <c r="JD6" s="474"/>
      <c r="JE6" s="481"/>
      <c r="JF6" s="474"/>
      <c r="JG6" s="498"/>
      <c r="JH6" s="499"/>
      <c r="JI6" s="474"/>
      <c r="JJ6" s="474"/>
      <c r="JK6" s="481"/>
      <c r="JL6" s="474"/>
      <c r="JM6" s="498"/>
      <c r="JN6" s="499"/>
      <c r="JO6" s="474"/>
      <c r="JP6" s="474"/>
      <c r="JQ6" s="481"/>
      <c r="JR6" s="474"/>
      <c r="JS6" s="498"/>
      <c r="JT6" s="499"/>
      <c r="JU6" s="474"/>
      <c r="JV6" s="474"/>
      <c r="JW6" s="481"/>
      <c r="JX6" s="474"/>
      <c r="JY6" s="498"/>
      <c r="JZ6" s="499"/>
      <c r="KA6" s="474"/>
      <c r="KB6" s="474"/>
      <c r="KC6" s="481"/>
      <c r="KD6" s="474"/>
      <c r="KE6" s="498"/>
      <c r="KF6" s="499"/>
      <c r="KG6" s="474"/>
      <c r="KH6" s="474"/>
      <c r="KI6" s="481"/>
      <c r="KJ6" s="474"/>
      <c r="KK6" s="498"/>
      <c r="KL6" s="499"/>
      <c r="KM6" s="474"/>
      <c r="KN6" s="474"/>
      <c r="KO6" s="481"/>
      <c r="KP6" s="474"/>
      <c r="KQ6" s="498"/>
      <c r="KR6" s="499"/>
      <c r="KS6" s="474"/>
      <c r="KT6" s="474"/>
      <c r="KU6" s="481"/>
      <c r="KV6" s="474"/>
      <c r="KW6" s="498"/>
      <c r="KX6" s="499"/>
      <c r="KY6" s="474"/>
      <c r="KZ6" s="474"/>
      <c r="LA6" s="481"/>
      <c r="LB6" s="474"/>
      <c r="LC6" s="498"/>
      <c r="LD6" s="499"/>
      <c r="LE6" s="474"/>
      <c r="LF6" s="474"/>
      <c r="LG6" s="481"/>
      <c r="LH6" s="474"/>
      <c r="LI6" s="498"/>
      <c r="LJ6" s="499"/>
      <c r="LK6" s="474"/>
      <c r="LL6" s="474"/>
      <c r="LM6" s="481"/>
      <c r="LN6" s="474"/>
      <c r="LO6" s="498"/>
      <c r="LP6" s="499"/>
      <c r="LQ6" s="474"/>
      <c r="LR6" s="474"/>
      <c r="LS6" s="481"/>
      <c r="LT6" s="474"/>
      <c r="LU6" s="498"/>
      <c r="LV6" s="499"/>
      <c r="LW6" s="474"/>
      <c r="LX6" s="474"/>
      <c r="LY6" s="481"/>
      <c r="LZ6" s="474"/>
      <c r="MA6" s="498"/>
      <c r="MB6" s="499"/>
      <c r="MC6" s="474"/>
      <c r="MD6" s="474"/>
      <c r="ME6" s="481"/>
      <c r="MF6" s="474"/>
      <c r="MG6" s="498"/>
      <c r="MH6" s="499"/>
      <c r="MI6" s="474"/>
      <c r="MJ6" s="474"/>
      <c r="MK6" s="481"/>
      <c r="ML6" s="474"/>
      <c r="MM6" s="498"/>
      <c r="MN6" s="499"/>
      <c r="MO6" s="474"/>
      <c r="MP6" s="474"/>
      <c r="MQ6" s="481"/>
      <c r="MR6" s="474"/>
      <c r="MS6" s="498"/>
      <c r="MT6" s="499"/>
      <c r="MU6" s="474"/>
      <c r="MV6" s="474"/>
      <c r="MW6" s="481"/>
      <c r="MX6" s="474"/>
      <c r="MY6" s="498"/>
      <c r="MZ6" s="499"/>
      <c r="NA6" s="474"/>
      <c r="NB6" s="474"/>
      <c r="NC6" s="481"/>
      <c r="ND6" s="474"/>
      <c r="NE6" s="498"/>
      <c r="NF6" s="499"/>
      <c r="NG6" s="474"/>
      <c r="NH6" s="474"/>
      <c r="NI6" s="481"/>
      <c r="NJ6" s="474"/>
      <c r="NK6" s="498"/>
      <c r="NL6" s="499"/>
      <c r="NM6" s="474"/>
      <c r="NN6" s="474"/>
      <c r="NO6" s="481"/>
      <c r="NP6" s="474"/>
      <c r="NQ6" s="498"/>
      <c r="NR6" s="499"/>
      <c r="NS6" s="474"/>
      <c r="NT6" s="474"/>
      <c r="NU6" s="481"/>
      <c r="NV6" s="474"/>
      <c r="NW6" s="498"/>
      <c r="NX6" s="499"/>
      <c r="NY6" s="474"/>
      <c r="NZ6" s="474"/>
      <c r="OA6" s="481"/>
      <c r="OB6" s="474"/>
      <c r="OC6" s="498"/>
      <c r="OD6" s="499"/>
      <c r="OE6" s="474"/>
      <c r="OF6" s="474"/>
      <c r="OG6" s="481"/>
      <c r="OH6" s="474"/>
      <c r="OI6" s="498"/>
      <c r="OJ6" s="499"/>
      <c r="OK6" s="474"/>
      <c r="OL6" s="474"/>
      <c r="OM6" s="481"/>
      <c r="ON6" s="474"/>
      <c r="OO6" s="498"/>
      <c r="OP6" s="499"/>
      <c r="OQ6" s="474"/>
      <c r="OR6" s="474"/>
      <c r="OS6" s="481"/>
      <c r="OT6" s="474"/>
      <c r="OU6" s="498"/>
      <c r="OV6" s="499"/>
      <c r="OW6" s="474"/>
      <c r="OX6" s="474"/>
      <c r="OY6" s="481"/>
      <c r="OZ6" s="474"/>
      <c r="PA6" s="498"/>
      <c r="PB6" s="499"/>
      <c r="PC6" s="474"/>
      <c r="PD6" s="474"/>
      <c r="PE6" s="481"/>
      <c r="PF6" s="474"/>
      <c r="PG6" s="498"/>
      <c r="PH6" s="499"/>
      <c r="PI6" s="474"/>
      <c r="PJ6" s="474"/>
      <c r="PK6" s="481"/>
      <c r="PL6" s="474"/>
      <c r="PM6" s="498"/>
      <c r="PN6" s="499"/>
      <c r="PO6" s="474"/>
      <c r="PP6" s="474"/>
      <c r="PQ6" s="481"/>
      <c r="PR6" s="474"/>
      <c r="PS6" s="498"/>
      <c r="PT6" s="499"/>
      <c r="PU6" s="474"/>
      <c r="PV6" s="474"/>
      <c r="PW6" s="481"/>
      <c r="PX6" s="474"/>
      <c r="PY6" s="498"/>
      <c r="PZ6" s="499"/>
      <c r="QA6" s="474"/>
      <c r="QB6" s="474"/>
      <c r="QC6" s="481"/>
      <c r="QD6" s="474"/>
      <c r="QE6" s="498"/>
      <c r="QF6" s="499"/>
      <c r="QG6" s="474"/>
      <c r="QH6" s="474"/>
      <c r="QI6" s="481"/>
      <c r="QJ6" s="474"/>
      <c r="QK6" s="498"/>
      <c r="QL6" s="499"/>
      <c r="QM6" s="474"/>
      <c r="QN6" s="474"/>
      <c r="QO6" s="481"/>
      <c r="QP6" s="474"/>
      <c r="QQ6" s="498"/>
      <c r="QR6" s="499"/>
      <c r="QS6" s="474"/>
      <c r="QT6" s="474"/>
      <c r="QU6" s="481"/>
      <c r="QV6" s="474"/>
      <c r="QW6" s="498"/>
      <c r="QX6" s="499"/>
      <c r="QY6" s="474"/>
      <c r="QZ6" s="474"/>
      <c r="RA6" s="481"/>
      <c r="RB6" s="474"/>
      <c r="RC6" s="498"/>
      <c r="RD6" s="499"/>
      <c r="RE6" s="474"/>
      <c r="RF6" s="474"/>
      <c r="RG6" s="481"/>
      <c r="RH6" s="474"/>
      <c r="RI6" s="498"/>
      <c r="RJ6" s="499"/>
      <c r="RK6" s="474"/>
      <c r="RL6" s="474"/>
      <c r="RM6" s="481"/>
      <c r="RN6" s="474"/>
      <c r="RO6" s="498"/>
      <c r="RP6" s="499"/>
      <c r="RQ6" s="474"/>
      <c r="RR6" s="474"/>
      <c r="RS6" s="481"/>
      <c r="RT6" s="474"/>
      <c r="RU6" s="498"/>
      <c r="RV6" s="499"/>
      <c r="RW6" s="474"/>
      <c r="RX6" s="474"/>
      <c r="RY6" s="481"/>
      <c r="RZ6" s="474"/>
      <c r="SA6" s="498"/>
      <c r="SB6" s="499"/>
      <c r="SC6" s="474"/>
      <c r="SD6" s="474"/>
      <c r="SE6" s="481"/>
      <c r="SF6" s="474"/>
      <c r="SG6" s="498"/>
      <c r="SH6" s="499"/>
      <c r="SI6" s="474"/>
      <c r="SJ6" s="474"/>
      <c r="SK6" s="481"/>
      <c r="SL6" s="474"/>
      <c r="SM6" s="498"/>
      <c r="SN6" s="499"/>
      <c r="SO6" s="474"/>
      <c r="SP6" s="474"/>
      <c r="SQ6" s="481"/>
      <c r="SR6" s="474"/>
      <c r="SS6" s="498"/>
      <c r="ST6" s="499"/>
      <c r="SU6" s="474"/>
      <c r="SV6" s="474"/>
      <c r="SW6" s="481"/>
      <c r="SX6" s="474"/>
      <c r="SY6" s="498"/>
      <c r="SZ6" s="499"/>
      <c r="TA6" s="474"/>
      <c r="TB6" s="474"/>
      <c r="TC6" s="481"/>
      <c r="TD6" s="474"/>
      <c r="TE6" s="498"/>
      <c r="TF6" s="499"/>
      <c r="TG6" s="474"/>
      <c r="TH6" s="474"/>
      <c r="TI6" s="481"/>
      <c r="TJ6" s="474"/>
      <c r="TK6" s="498"/>
      <c r="TL6" s="499"/>
      <c r="TM6" s="474"/>
      <c r="TN6" s="474"/>
      <c r="TO6" s="481"/>
      <c r="TP6" s="474"/>
      <c r="TQ6" s="498"/>
      <c r="TR6" s="499"/>
      <c r="TS6" s="474"/>
      <c r="TT6" s="474"/>
      <c r="TU6" s="481"/>
      <c r="TV6" s="474"/>
      <c r="TW6" s="498"/>
      <c r="TX6" s="499"/>
      <c r="TY6" s="474"/>
      <c r="TZ6" s="474"/>
      <c r="UA6" s="481"/>
      <c r="UB6" s="474"/>
      <c r="UC6" s="498"/>
      <c r="UD6" s="499"/>
      <c r="UE6" s="474"/>
      <c r="UF6" s="474"/>
      <c r="UG6" s="481"/>
      <c r="UH6" s="474"/>
      <c r="UI6" s="498"/>
      <c r="UJ6" s="499"/>
      <c r="UK6" s="474"/>
      <c r="UL6" s="474"/>
      <c r="UM6" s="481"/>
      <c r="UN6" s="474"/>
      <c r="UO6" s="498"/>
      <c r="UP6" s="499"/>
      <c r="UQ6" s="474"/>
      <c r="UR6" s="474"/>
      <c r="US6" s="481"/>
      <c r="UT6" s="474"/>
      <c r="UU6" s="498"/>
      <c r="UV6" s="499"/>
      <c r="UW6" s="474"/>
      <c r="UX6" s="474"/>
      <c r="UY6" s="481"/>
      <c r="UZ6" s="474"/>
      <c r="VA6" s="498"/>
      <c r="VB6" s="499"/>
      <c r="VC6" s="474"/>
      <c r="VD6" s="474"/>
      <c r="VE6" s="481"/>
      <c r="VF6" s="474"/>
      <c r="VG6" s="498"/>
      <c r="VH6" s="499"/>
      <c r="VI6" s="474"/>
      <c r="VJ6" s="474"/>
      <c r="VK6" s="481"/>
      <c r="VL6" s="474"/>
      <c r="VM6" s="498"/>
      <c r="VN6" s="499"/>
      <c r="VO6" s="474"/>
      <c r="VP6" s="474"/>
      <c r="VQ6" s="481"/>
      <c r="VR6" s="474"/>
      <c r="VS6" s="498"/>
      <c r="VT6" s="499"/>
      <c r="VU6" s="474"/>
      <c r="VV6" s="474"/>
      <c r="VW6" s="481"/>
      <c r="VX6" s="474"/>
      <c r="VY6" s="498"/>
      <c r="VZ6" s="499"/>
      <c r="WA6" s="474"/>
      <c r="WB6" s="474"/>
      <c r="WC6" s="481"/>
      <c r="WD6" s="474"/>
      <c r="WE6" s="498"/>
      <c r="WF6" s="499"/>
      <c r="WG6" s="474"/>
      <c r="WH6" s="474"/>
      <c r="WI6" s="481"/>
      <c r="WJ6" s="474"/>
      <c r="WK6" s="498"/>
      <c r="WL6" s="499"/>
      <c r="WM6" s="474"/>
      <c r="WN6" s="474"/>
      <c r="WO6" s="481"/>
      <c r="WP6" s="474"/>
      <c r="WQ6" s="498"/>
      <c r="WR6" s="499"/>
      <c r="WS6" s="474"/>
      <c r="WT6" s="474"/>
      <c r="WU6" s="481"/>
      <c r="WV6" s="474"/>
      <c r="WW6" s="498"/>
      <c r="WX6" s="499"/>
      <c r="WY6" s="474"/>
      <c r="WZ6" s="474"/>
      <c r="XA6" s="481"/>
      <c r="XB6" s="474"/>
      <c r="XC6" s="498"/>
      <c r="XD6" s="499"/>
      <c r="XE6" s="474"/>
      <c r="XF6" s="474"/>
      <c r="XG6" s="481"/>
      <c r="XH6" s="474"/>
      <c r="XI6" s="498"/>
      <c r="XJ6" s="499"/>
      <c r="XK6" s="474"/>
      <c r="XL6" s="474"/>
      <c r="XM6" s="481"/>
      <c r="XN6" s="474"/>
      <c r="XO6" s="498"/>
      <c r="XP6" s="499"/>
      <c r="XQ6" s="474"/>
      <c r="XR6" s="474"/>
      <c r="XS6" s="481"/>
      <c r="XT6" s="474"/>
      <c r="XU6" s="498"/>
      <c r="XV6" s="499"/>
      <c r="XW6" s="474"/>
      <c r="XX6" s="474"/>
      <c r="XY6" s="481"/>
      <c r="XZ6" s="474"/>
      <c r="YA6" s="498"/>
      <c r="YB6" s="499"/>
      <c r="YC6" s="474"/>
      <c r="YD6" s="474"/>
      <c r="YE6" s="481"/>
      <c r="YF6" s="474"/>
      <c r="YG6" s="498"/>
      <c r="YH6" s="499"/>
      <c r="YI6" s="474"/>
      <c r="YJ6" s="474"/>
      <c r="YK6" s="481"/>
      <c r="YL6" s="474"/>
      <c r="YM6" s="498"/>
      <c r="YN6" s="499"/>
      <c r="YO6" s="474"/>
      <c r="YP6" s="474"/>
      <c r="YQ6" s="481"/>
      <c r="YR6" s="474"/>
      <c r="YS6" s="498"/>
      <c r="YT6" s="499"/>
      <c r="YU6" s="474"/>
      <c r="YV6" s="474"/>
      <c r="YW6" s="481"/>
      <c r="YX6" s="474"/>
      <c r="YY6" s="498"/>
      <c r="YZ6" s="499"/>
      <c r="ZA6" s="474"/>
      <c r="ZB6" s="474"/>
      <c r="ZC6" s="481"/>
      <c r="ZD6" s="474"/>
      <c r="ZE6" s="498"/>
      <c r="ZF6" s="499"/>
      <c r="ZG6" s="474"/>
      <c r="ZH6" s="474"/>
      <c r="ZI6" s="481"/>
      <c r="ZJ6" s="474"/>
      <c r="ZK6" s="498"/>
      <c r="ZL6" s="499"/>
      <c r="ZM6" s="474"/>
      <c r="ZN6" s="474"/>
      <c r="ZO6" s="481"/>
      <c r="ZP6" s="474"/>
      <c r="ZQ6" s="498"/>
      <c r="ZR6" s="499"/>
      <c r="ZS6" s="474"/>
      <c r="ZT6" s="474"/>
      <c r="ZU6" s="481"/>
      <c r="ZV6" s="474"/>
      <c r="ZW6" s="498"/>
      <c r="ZX6" s="499"/>
      <c r="ZY6" s="474"/>
      <c r="ZZ6" s="474"/>
      <c r="AAA6" s="481"/>
      <c r="AAB6" s="474"/>
      <c r="AAC6" s="498"/>
      <c r="AAD6" s="499"/>
      <c r="AAE6" s="474"/>
      <c r="AAF6" s="474"/>
      <c r="AAG6" s="481"/>
      <c r="AAH6" s="474"/>
      <c r="AAI6" s="498"/>
      <c r="AAJ6" s="499"/>
      <c r="AAK6" s="474"/>
      <c r="AAL6" s="474"/>
      <c r="AAM6" s="481"/>
      <c r="AAN6" s="474"/>
      <c r="AAO6" s="498"/>
      <c r="AAP6" s="499"/>
      <c r="AAQ6" s="474"/>
      <c r="AAR6" s="474"/>
      <c r="AAS6" s="481"/>
      <c r="AAT6" s="474"/>
      <c r="AAU6" s="498"/>
      <c r="AAV6" s="499"/>
      <c r="AAW6" s="474"/>
      <c r="AAX6" s="474"/>
      <c r="AAY6" s="481"/>
      <c r="AAZ6" s="474"/>
      <c r="ABA6" s="498"/>
      <c r="ABB6" s="499"/>
      <c r="ABC6" s="474"/>
      <c r="ABD6" s="474"/>
      <c r="ABE6" s="481"/>
      <c r="ABF6" s="474"/>
      <c r="ABG6" s="498"/>
      <c r="ABH6" s="499"/>
      <c r="ABI6" s="474"/>
      <c r="ABJ6" s="474"/>
      <c r="ABK6" s="481"/>
      <c r="ABL6" s="474"/>
      <c r="ABM6" s="498"/>
      <c r="ABN6" s="499"/>
      <c r="ABO6" s="474"/>
      <c r="ABP6" s="474"/>
      <c r="ABQ6" s="481"/>
      <c r="ABR6" s="474"/>
      <c r="ABS6" s="498"/>
      <c r="ABT6" s="499"/>
      <c r="ABU6" s="474"/>
      <c r="ABV6" s="474"/>
      <c r="ABW6" s="481"/>
      <c r="ABX6" s="474"/>
      <c r="ABY6" s="498"/>
      <c r="ABZ6" s="499"/>
      <c r="ACA6" s="474"/>
      <c r="ACB6" s="474"/>
      <c r="ACC6" s="481"/>
      <c r="ACD6" s="474"/>
      <c r="ACE6" s="498"/>
      <c r="ACF6" s="499"/>
      <c r="ACG6" s="474"/>
      <c r="ACH6" s="474"/>
      <c r="ACI6" s="481"/>
      <c r="ACJ6" s="474"/>
      <c r="ACK6" s="498"/>
      <c r="ACL6" s="499"/>
      <c r="ACM6" s="474"/>
      <c r="ACN6" s="474"/>
      <c r="ACO6" s="481"/>
      <c r="ACP6" s="474"/>
      <c r="ACQ6" s="498"/>
      <c r="ACR6" s="499"/>
      <c r="ACS6" s="474"/>
      <c r="ACT6" s="474"/>
      <c r="ACU6" s="481"/>
      <c r="ACV6" s="474"/>
      <c r="ACW6" s="498"/>
      <c r="ACX6" s="499"/>
      <c r="ACY6" s="474"/>
      <c r="ACZ6" s="474"/>
      <c r="ADA6" s="481"/>
      <c r="ADB6" s="474"/>
      <c r="ADC6" s="498"/>
      <c r="ADD6" s="499"/>
      <c r="ADE6" s="474"/>
      <c r="ADF6" s="474"/>
      <c r="ADG6" s="481"/>
      <c r="ADH6" s="474"/>
      <c r="ADI6" s="498"/>
      <c r="ADJ6" s="499"/>
      <c r="ADK6" s="474"/>
      <c r="ADL6" s="474"/>
      <c r="ADM6" s="481"/>
      <c r="ADN6" s="474"/>
      <c r="ADO6" s="498"/>
      <c r="ADP6" s="499"/>
      <c r="ADQ6" s="474"/>
      <c r="ADR6" s="474"/>
      <c r="ADS6" s="481"/>
      <c r="ADT6" s="474"/>
      <c r="ADU6" s="498"/>
      <c r="ADV6" s="499"/>
      <c r="ADW6" s="474"/>
      <c r="ADX6" s="474"/>
      <c r="ADY6" s="481"/>
      <c r="ADZ6" s="474"/>
      <c r="AEA6" s="498"/>
      <c r="AEB6" s="499"/>
      <c r="AEC6" s="474"/>
      <c r="AED6" s="474"/>
      <c r="AEE6" s="481"/>
      <c r="AEF6" s="474"/>
      <c r="AEG6" s="498"/>
      <c r="AEH6" s="499"/>
      <c r="AEI6" s="474"/>
      <c r="AEJ6" s="474"/>
      <c r="AEK6" s="481"/>
      <c r="AEL6" s="474"/>
      <c r="AEM6" s="498"/>
      <c r="AEN6" s="499"/>
      <c r="AEO6" s="474"/>
      <c r="AEP6" s="474"/>
      <c r="AEQ6" s="481"/>
      <c r="AER6" s="474"/>
      <c r="AES6" s="498"/>
      <c r="AET6" s="499"/>
      <c r="AEU6" s="474"/>
      <c r="AEV6" s="474"/>
      <c r="AEW6" s="481"/>
      <c r="AEX6" s="474"/>
      <c r="AEY6" s="498"/>
      <c r="AEZ6" s="499"/>
      <c r="AFA6" s="474"/>
      <c r="AFB6" s="474"/>
      <c r="AFC6" s="481"/>
      <c r="AFD6" s="474"/>
      <c r="AFE6" s="498"/>
      <c r="AFF6" s="499"/>
      <c r="AFG6" s="474"/>
      <c r="AFH6" s="474"/>
      <c r="AFI6" s="481"/>
      <c r="AFJ6" s="474"/>
      <c r="AFK6" s="498"/>
      <c r="AFL6" s="499"/>
      <c r="AFM6" s="474"/>
      <c r="AFN6" s="474"/>
      <c r="AFO6" s="481"/>
      <c r="AFP6" s="474"/>
      <c r="AFQ6" s="498"/>
      <c r="AFR6" s="499"/>
      <c r="AFS6" s="474"/>
      <c r="AFT6" s="474"/>
      <c r="AFU6" s="481"/>
      <c r="AFV6" s="474"/>
      <c r="AFW6" s="498"/>
      <c r="AFX6" s="499"/>
      <c r="AFY6" s="474"/>
      <c r="AFZ6" s="474"/>
      <c r="AGA6" s="481"/>
      <c r="AGB6" s="474"/>
      <c r="AGC6" s="498"/>
      <c r="AGD6" s="499"/>
      <c r="AGE6" s="474"/>
      <c r="AGF6" s="474"/>
      <c r="AGG6" s="481"/>
      <c r="AGH6" s="474"/>
      <c r="AGI6" s="498"/>
      <c r="AGJ6" s="499"/>
      <c r="AGK6" s="474"/>
      <c r="AGL6" s="474"/>
      <c r="AGM6" s="481"/>
      <c r="AGN6" s="474"/>
      <c r="AGO6" s="498"/>
      <c r="AGP6" s="499"/>
      <c r="AGQ6" s="474"/>
      <c r="AGR6" s="474"/>
      <c r="AGS6" s="481"/>
      <c r="AGT6" s="474"/>
      <c r="AGU6" s="498"/>
      <c r="AGV6" s="499"/>
      <c r="AGW6" s="474"/>
      <c r="AGX6" s="474"/>
      <c r="AGY6" s="481"/>
      <c r="AGZ6" s="474"/>
      <c r="AHA6" s="498"/>
      <c r="AHB6" s="499"/>
      <c r="AHC6" s="474"/>
      <c r="AHD6" s="474"/>
      <c r="AHE6" s="481"/>
      <c r="AHF6" s="474"/>
      <c r="AHG6" s="498"/>
      <c r="AHH6" s="499"/>
      <c r="AHI6" s="474"/>
      <c r="AHJ6" s="474"/>
      <c r="AHK6" s="481"/>
      <c r="AHL6" s="474"/>
      <c r="AHM6" s="498"/>
      <c r="AHN6" s="499"/>
      <c r="AHO6" s="474"/>
      <c r="AHP6" s="474"/>
      <c r="AHQ6" s="481"/>
      <c r="AHR6" s="474"/>
      <c r="AHS6" s="498"/>
      <c r="AHT6" s="499"/>
      <c r="AHU6" s="474"/>
      <c r="AHV6" s="474"/>
      <c r="AHW6" s="481"/>
      <c r="AHX6" s="474"/>
      <c r="AHY6" s="498"/>
      <c r="AHZ6" s="499"/>
      <c r="AIA6" s="474"/>
      <c r="AIB6" s="474"/>
      <c r="AIC6" s="481"/>
      <c r="AID6" s="474"/>
      <c r="AIE6" s="498"/>
      <c r="AIF6" s="499"/>
      <c r="AIG6" s="474"/>
      <c r="AIH6" s="474"/>
      <c r="AII6" s="481"/>
      <c r="AIJ6" s="474"/>
      <c r="AIK6" s="498"/>
      <c r="AIL6" s="499"/>
      <c r="AIM6" s="474"/>
      <c r="AIN6" s="474"/>
      <c r="AIO6" s="481"/>
      <c r="AIP6" s="474"/>
      <c r="AIQ6" s="498"/>
      <c r="AIR6" s="499"/>
      <c r="AIS6" s="474"/>
      <c r="AIT6" s="474"/>
      <c r="AIU6" s="481"/>
      <c r="AIV6" s="474"/>
      <c r="AIW6" s="498"/>
      <c r="AIX6" s="499"/>
      <c r="AIY6" s="474"/>
      <c r="AIZ6" s="474"/>
      <c r="AJA6" s="481"/>
      <c r="AJB6" s="474"/>
      <c r="AJC6" s="498"/>
      <c r="AJD6" s="499"/>
      <c r="AJE6" s="474"/>
      <c r="AJF6" s="474"/>
      <c r="AJG6" s="481"/>
      <c r="AJH6" s="474"/>
      <c r="AJI6" s="498"/>
      <c r="AJJ6" s="499"/>
      <c r="AJK6" s="474"/>
      <c r="AJL6" s="474"/>
      <c r="AJM6" s="481"/>
      <c r="AJN6" s="474"/>
      <c r="AJO6" s="498"/>
      <c r="AJP6" s="499"/>
      <c r="AJQ6" s="474"/>
      <c r="AJR6" s="474"/>
      <c r="AJS6" s="481"/>
      <c r="AJT6" s="474"/>
      <c r="AJU6" s="498"/>
      <c r="AJV6" s="499"/>
      <c r="AJW6" s="474"/>
      <c r="AJX6" s="474"/>
      <c r="AJY6" s="481"/>
      <c r="AJZ6" s="474"/>
      <c r="AKA6" s="498"/>
      <c r="AKB6" s="499"/>
      <c r="AKC6" s="474"/>
      <c r="AKD6" s="474"/>
      <c r="AKE6" s="481"/>
      <c r="AKF6" s="474"/>
      <c r="AKG6" s="498"/>
      <c r="AKH6" s="499"/>
      <c r="AKI6" s="474"/>
      <c r="AKJ6" s="474"/>
      <c r="AKK6" s="481"/>
      <c r="AKL6" s="474"/>
      <c r="AKM6" s="498"/>
      <c r="AKN6" s="499"/>
      <c r="AKO6" s="474"/>
      <c r="AKP6" s="474"/>
      <c r="AKQ6" s="481"/>
      <c r="AKR6" s="474"/>
      <c r="AKS6" s="498"/>
      <c r="AKT6" s="499"/>
      <c r="AKU6" s="474"/>
      <c r="AKV6" s="474"/>
      <c r="AKW6" s="481"/>
      <c r="AKX6" s="474"/>
      <c r="AKY6" s="498"/>
      <c r="AKZ6" s="499"/>
      <c r="ALA6" s="474"/>
      <c r="ALB6" s="474"/>
      <c r="ALC6" s="481"/>
      <c r="ALD6" s="474"/>
      <c r="ALE6" s="498"/>
      <c r="ALF6" s="499"/>
      <c r="ALG6" s="474"/>
      <c r="ALH6" s="474"/>
      <c r="ALI6" s="481"/>
      <c r="ALJ6" s="474"/>
      <c r="ALK6" s="498"/>
      <c r="ALL6" s="499"/>
      <c r="ALM6" s="474"/>
      <c r="ALN6" s="474"/>
      <c r="ALO6" s="481"/>
      <c r="ALP6" s="474"/>
      <c r="ALQ6" s="498"/>
      <c r="ALR6" s="499"/>
      <c r="ALS6" s="474"/>
      <c r="ALT6" s="474"/>
      <c r="ALU6" s="481"/>
      <c r="ALV6" s="474"/>
      <c r="ALW6" s="498"/>
      <c r="ALX6" s="499"/>
      <c r="ALY6" s="474"/>
      <c r="ALZ6" s="474"/>
      <c r="AMA6" s="481"/>
      <c r="AMB6" s="474"/>
      <c r="AMC6" s="498"/>
      <c r="AMD6" s="499"/>
      <c r="AME6" s="474"/>
      <c r="AMF6" s="474"/>
      <c r="AMG6" s="481"/>
      <c r="AMH6" s="474"/>
      <c r="AMI6" s="498"/>
      <c r="AMJ6" s="499"/>
      <c r="AMK6" s="474"/>
      <c r="AML6" s="474"/>
      <c r="AMM6" s="481"/>
      <c r="AMN6" s="474"/>
      <c r="AMO6" s="498"/>
      <c r="AMP6" s="499"/>
      <c r="AMQ6" s="474"/>
      <c r="AMR6" s="474"/>
      <c r="AMS6" s="481"/>
      <c r="AMT6" s="474"/>
      <c r="AMU6" s="498"/>
      <c r="AMV6" s="499"/>
      <c r="AMW6" s="474"/>
      <c r="AMX6" s="474"/>
      <c r="AMY6" s="481"/>
      <c r="AMZ6" s="474"/>
      <c r="ANA6" s="498"/>
      <c r="ANB6" s="499"/>
      <c r="ANC6" s="474"/>
      <c r="AND6" s="474"/>
      <c r="ANE6" s="481"/>
      <c r="ANF6" s="474"/>
      <c r="ANG6" s="498"/>
      <c r="ANH6" s="499"/>
      <c r="ANI6" s="474"/>
      <c r="ANJ6" s="474"/>
      <c r="ANK6" s="481"/>
      <c r="ANL6" s="474"/>
      <c r="ANM6" s="498"/>
      <c r="ANN6" s="499"/>
      <c r="ANO6" s="474"/>
      <c r="ANP6" s="474"/>
      <c r="ANQ6" s="481"/>
      <c r="ANR6" s="474"/>
      <c r="ANS6" s="498"/>
      <c r="ANT6" s="499"/>
      <c r="ANU6" s="474"/>
      <c r="ANV6" s="474"/>
      <c r="ANW6" s="481"/>
      <c r="ANX6" s="474"/>
      <c r="ANY6" s="498"/>
      <c r="ANZ6" s="499"/>
      <c r="AOA6" s="474"/>
      <c r="AOB6" s="474"/>
      <c r="AOC6" s="481"/>
      <c r="AOD6" s="474"/>
      <c r="AOE6" s="498"/>
      <c r="AOF6" s="499"/>
      <c r="AOG6" s="474"/>
      <c r="AOH6" s="474"/>
      <c r="AOI6" s="481"/>
      <c r="AOJ6" s="474"/>
      <c r="AOK6" s="498"/>
      <c r="AOL6" s="499"/>
      <c r="AOM6" s="474"/>
      <c r="AON6" s="474"/>
      <c r="AOO6" s="481"/>
      <c r="AOP6" s="474"/>
      <c r="AOQ6" s="498"/>
      <c r="AOR6" s="499"/>
      <c r="AOS6" s="474"/>
      <c r="AOT6" s="474"/>
      <c r="AOU6" s="481"/>
      <c r="AOV6" s="474"/>
      <c r="AOW6" s="498"/>
      <c r="AOX6" s="499"/>
      <c r="AOY6" s="474"/>
      <c r="AOZ6" s="474"/>
      <c r="APA6" s="481"/>
      <c r="APB6" s="474"/>
      <c r="APC6" s="498"/>
      <c r="APD6" s="499"/>
      <c r="APE6" s="474"/>
      <c r="APF6" s="474"/>
      <c r="APG6" s="481"/>
      <c r="APH6" s="474"/>
      <c r="API6" s="498"/>
      <c r="APJ6" s="499"/>
      <c r="APK6" s="474"/>
      <c r="APL6" s="474"/>
      <c r="APM6" s="481"/>
      <c r="APN6" s="474"/>
      <c r="APO6" s="498"/>
      <c r="APP6" s="499"/>
      <c r="APQ6" s="474"/>
      <c r="APR6" s="474"/>
      <c r="APS6" s="481"/>
      <c r="APT6" s="474"/>
      <c r="APU6" s="498"/>
      <c r="APV6" s="499"/>
      <c r="APW6" s="474"/>
      <c r="APX6" s="474"/>
      <c r="APY6" s="481"/>
      <c r="APZ6" s="474"/>
      <c r="AQA6" s="498"/>
      <c r="AQB6" s="499"/>
      <c r="AQC6" s="474"/>
      <c r="AQD6" s="474"/>
      <c r="AQE6" s="481"/>
      <c r="AQF6" s="474"/>
      <c r="AQG6" s="498"/>
      <c r="AQH6" s="499"/>
      <c r="AQI6" s="474"/>
      <c r="AQJ6" s="474"/>
      <c r="AQK6" s="481"/>
      <c r="AQL6" s="474"/>
      <c r="AQM6" s="498"/>
      <c r="AQN6" s="499"/>
      <c r="AQO6" s="474"/>
      <c r="AQP6" s="474"/>
      <c r="AQQ6" s="481"/>
      <c r="AQR6" s="474"/>
      <c r="AQS6" s="498"/>
      <c r="AQT6" s="499"/>
      <c r="AQU6" s="474"/>
      <c r="AQV6" s="474"/>
      <c r="AQW6" s="481"/>
      <c r="AQX6" s="474"/>
      <c r="AQY6" s="498"/>
      <c r="AQZ6" s="499"/>
      <c r="ARA6" s="474"/>
      <c r="ARB6" s="474"/>
      <c r="ARC6" s="481"/>
      <c r="ARD6" s="474"/>
      <c r="ARE6" s="498"/>
      <c r="ARF6" s="499"/>
      <c r="ARG6" s="474"/>
      <c r="ARH6" s="474"/>
      <c r="ARI6" s="481"/>
      <c r="ARJ6" s="474"/>
      <c r="ARK6" s="498"/>
      <c r="ARL6" s="499"/>
      <c r="ARM6" s="474"/>
      <c r="ARN6" s="474"/>
      <c r="ARO6" s="481"/>
      <c r="ARP6" s="474"/>
      <c r="ARQ6" s="498"/>
      <c r="ARR6" s="499"/>
      <c r="ARS6" s="474"/>
      <c r="ART6" s="474"/>
      <c r="ARU6" s="481"/>
      <c r="ARV6" s="474"/>
      <c r="ARW6" s="498"/>
      <c r="ARX6" s="499"/>
      <c r="ARY6" s="474"/>
      <c r="ARZ6" s="474"/>
      <c r="ASA6" s="481"/>
      <c r="ASB6" s="474"/>
      <c r="ASC6" s="498"/>
      <c r="ASD6" s="499"/>
      <c r="ASE6" s="474"/>
      <c r="ASF6" s="474"/>
      <c r="ASG6" s="481"/>
      <c r="ASH6" s="474"/>
      <c r="ASI6" s="498"/>
      <c r="ASJ6" s="499"/>
      <c r="ASK6" s="474"/>
      <c r="ASL6" s="474"/>
      <c r="ASM6" s="481"/>
      <c r="ASN6" s="474"/>
      <c r="ASO6" s="498"/>
      <c r="ASP6" s="499"/>
      <c r="ASQ6" s="474"/>
      <c r="ASR6" s="474"/>
      <c r="ASS6" s="481"/>
      <c r="AST6" s="474"/>
      <c r="ASU6" s="498"/>
      <c r="ASV6" s="499"/>
      <c r="ASW6" s="474"/>
      <c r="ASX6" s="474"/>
      <c r="ASY6" s="481"/>
      <c r="ASZ6" s="474"/>
      <c r="ATA6" s="498"/>
      <c r="ATB6" s="499"/>
      <c r="ATC6" s="474"/>
      <c r="ATD6" s="474"/>
      <c r="ATE6" s="481"/>
      <c r="ATF6" s="474"/>
      <c r="ATG6" s="498"/>
      <c r="ATH6" s="499"/>
      <c r="ATI6" s="474"/>
      <c r="ATJ6" s="474"/>
      <c r="ATK6" s="481"/>
      <c r="ATL6" s="474"/>
      <c r="ATM6" s="498"/>
      <c r="ATN6" s="499"/>
      <c r="ATO6" s="474"/>
      <c r="ATP6" s="474"/>
      <c r="ATQ6" s="481"/>
      <c r="ATR6" s="474"/>
      <c r="ATS6" s="498"/>
      <c r="ATT6" s="499"/>
      <c r="ATU6" s="474"/>
      <c r="ATV6" s="474"/>
      <c r="ATW6" s="481"/>
      <c r="ATX6" s="474"/>
      <c r="ATY6" s="498"/>
      <c r="ATZ6" s="499"/>
      <c r="AUA6" s="474"/>
      <c r="AUB6" s="474"/>
      <c r="AUC6" s="481"/>
      <c r="AUD6" s="474"/>
      <c r="AUE6" s="498"/>
      <c r="AUF6" s="499"/>
      <c r="AUG6" s="474"/>
      <c r="AUH6" s="474"/>
      <c r="AUI6" s="481"/>
      <c r="AUJ6" s="474"/>
      <c r="AUK6" s="498"/>
      <c r="AUL6" s="499"/>
      <c r="AUM6" s="474"/>
      <c r="AUN6" s="474"/>
      <c r="AUO6" s="481"/>
      <c r="AUP6" s="474"/>
      <c r="AUQ6" s="498"/>
      <c r="AUR6" s="499"/>
      <c r="AUS6" s="474"/>
      <c r="AUT6" s="474"/>
      <c r="AUU6" s="481"/>
      <c r="AUV6" s="474"/>
      <c r="AUW6" s="498"/>
      <c r="AUX6" s="499"/>
      <c r="AUY6" s="474"/>
      <c r="AUZ6" s="474"/>
      <c r="AVA6" s="481"/>
      <c r="AVB6" s="474"/>
      <c r="AVC6" s="498"/>
      <c r="AVD6" s="499"/>
      <c r="AVE6" s="474"/>
      <c r="AVF6" s="474"/>
      <c r="AVG6" s="481"/>
      <c r="AVH6" s="474"/>
      <c r="AVI6" s="498"/>
      <c r="AVJ6" s="499"/>
      <c r="AVK6" s="474"/>
      <c r="AVL6" s="474"/>
      <c r="AVM6" s="481"/>
      <c r="AVN6" s="474"/>
      <c r="AVO6" s="498"/>
      <c r="AVP6" s="499"/>
      <c r="AVQ6" s="474"/>
      <c r="AVR6" s="474"/>
      <c r="AVS6" s="481"/>
      <c r="AVT6" s="474"/>
      <c r="AVU6" s="498"/>
      <c r="AVV6" s="499"/>
      <c r="AVW6" s="474"/>
      <c r="AVX6" s="474"/>
      <c r="AVY6" s="481"/>
      <c r="AVZ6" s="474"/>
      <c r="AWA6" s="498"/>
      <c r="AWB6" s="499"/>
      <c r="AWC6" s="474"/>
      <c r="AWD6" s="474"/>
      <c r="AWE6" s="481"/>
      <c r="AWF6" s="474"/>
      <c r="AWG6" s="498"/>
      <c r="AWH6" s="499"/>
      <c r="AWI6" s="474"/>
      <c r="AWJ6" s="474"/>
      <c r="AWK6" s="481"/>
      <c r="AWL6" s="474"/>
      <c r="AWM6" s="498"/>
      <c r="AWN6" s="499"/>
      <c r="AWO6" s="474"/>
      <c r="AWP6" s="474"/>
      <c r="AWQ6" s="481"/>
      <c r="AWR6" s="474"/>
      <c r="AWS6" s="498"/>
      <c r="AWT6" s="499"/>
      <c r="AWU6" s="474"/>
      <c r="AWV6" s="474"/>
      <c r="AWW6" s="481"/>
      <c r="AWX6" s="474"/>
      <c r="AWY6" s="498"/>
      <c r="AWZ6" s="499"/>
      <c r="AXA6" s="474"/>
      <c r="AXB6" s="474"/>
      <c r="AXC6" s="481"/>
      <c r="AXD6" s="474"/>
      <c r="AXE6" s="498"/>
      <c r="AXF6" s="499"/>
      <c r="AXG6" s="474"/>
      <c r="AXH6" s="474"/>
      <c r="AXI6" s="481"/>
      <c r="AXJ6" s="474"/>
      <c r="AXK6" s="498"/>
      <c r="AXL6" s="499"/>
      <c r="AXM6" s="474"/>
      <c r="AXN6" s="474"/>
      <c r="AXO6" s="481"/>
      <c r="AXP6" s="474"/>
      <c r="AXQ6" s="498"/>
      <c r="AXR6" s="499"/>
      <c r="AXS6" s="474"/>
      <c r="AXT6" s="474"/>
      <c r="AXU6" s="481"/>
      <c r="AXV6" s="474"/>
      <c r="AXW6" s="498"/>
      <c r="AXX6" s="499"/>
      <c r="AXY6" s="474"/>
      <c r="AXZ6" s="474"/>
      <c r="AYA6" s="481"/>
      <c r="AYB6" s="474"/>
      <c r="AYC6" s="498"/>
      <c r="AYD6" s="499"/>
      <c r="AYE6" s="474"/>
      <c r="AYF6" s="474"/>
      <c r="AYG6" s="481"/>
      <c r="AYH6" s="474"/>
      <c r="AYI6" s="498"/>
      <c r="AYJ6" s="499"/>
      <c r="AYK6" s="474"/>
      <c r="AYL6" s="474"/>
      <c r="AYM6" s="481"/>
      <c r="AYN6" s="474"/>
      <c r="AYO6" s="498"/>
      <c r="AYP6" s="499"/>
      <c r="AYQ6" s="474"/>
      <c r="AYR6" s="474"/>
      <c r="AYS6" s="481"/>
      <c r="AYT6" s="474"/>
      <c r="AYU6" s="498"/>
      <c r="AYV6" s="499"/>
      <c r="AYW6" s="474"/>
      <c r="AYX6" s="474"/>
      <c r="AYY6" s="481"/>
      <c r="AYZ6" s="474"/>
      <c r="AZA6" s="498"/>
      <c r="AZB6" s="499"/>
      <c r="AZC6" s="474"/>
      <c r="AZD6" s="474"/>
      <c r="AZE6" s="481"/>
      <c r="AZF6" s="474"/>
      <c r="AZG6" s="498"/>
      <c r="AZH6" s="499"/>
      <c r="AZI6" s="474"/>
      <c r="AZJ6" s="474"/>
      <c r="AZK6" s="481"/>
      <c r="AZL6" s="474"/>
      <c r="AZM6" s="498"/>
      <c r="AZN6" s="499"/>
      <c r="AZO6" s="474"/>
      <c r="AZP6" s="474"/>
      <c r="AZQ6" s="481"/>
      <c r="AZR6" s="474"/>
      <c r="AZS6" s="498"/>
      <c r="AZT6" s="499"/>
      <c r="AZU6" s="474"/>
      <c r="AZV6" s="474"/>
      <c r="AZW6" s="481"/>
      <c r="AZX6" s="474"/>
      <c r="AZY6" s="498"/>
      <c r="AZZ6" s="499"/>
      <c r="BAA6" s="474"/>
      <c r="BAB6" s="474"/>
      <c r="BAC6" s="481"/>
      <c r="BAD6" s="474"/>
      <c r="BAE6" s="498"/>
      <c r="BAF6" s="499"/>
      <c r="BAG6" s="474"/>
      <c r="BAH6" s="474"/>
      <c r="BAI6" s="481"/>
      <c r="BAJ6" s="474"/>
      <c r="BAK6" s="498"/>
      <c r="BAL6" s="499"/>
      <c r="BAM6" s="474"/>
      <c r="BAN6" s="474"/>
      <c r="BAO6" s="481"/>
      <c r="BAP6" s="474"/>
      <c r="BAQ6" s="498"/>
      <c r="BAR6" s="499"/>
      <c r="BAS6" s="474"/>
      <c r="BAT6" s="474"/>
      <c r="BAU6" s="481"/>
      <c r="BAV6" s="474"/>
      <c r="BAW6" s="498"/>
      <c r="BAX6" s="499"/>
      <c r="BAY6" s="474"/>
      <c r="BAZ6" s="474"/>
      <c r="BBA6" s="481"/>
      <c r="BBB6" s="474"/>
      <c r="BBC6" s="498"/>
      <c r="BBD6" s="499"/>
      <c r="BBE6" s="474"/>
      <c r="BBF6" s="474"/>
      <c r="BBG6" s="481"/>
      <c r="BBH6" s="474"/>
      <c r="BBI6" s="498"/>
      <c r="BBJ6" s="499"/>
      <c r="BBK6" s="474"/>
      <c r="BBL6" s="474"/>
      <c r="BBM6" s="481"/>
      <c r="BBN6" s="474"/>
      <c r="BBO6" s="498"/>
      <c r="BBP6" s="499"/>
      <c r="BBQ6" s="474"/>
      <c r="BBR6" s="474"/>
      <c r="BBS6" s="481"/>
      <c r="BBT6" s="474"/>
      <c r="BBU6" s="498"/>
      <c r="BBV6" s="499"/>
      <c r="BBW6" s="474"/>
      <c r="BBX6" s="474"/>
      <c r="BBY6" s="481"/>
      <c r="BBZ6" s="474"/>
      <c r="BCA6" s="498"/>
      <c r="BCB6" s="499"/>
      <c r="BCC6" s="474"/>
      <c r="BCD6" s="474"/>
      <c r="BCE6" s="481"/>
      <c r="BCF6" s="474"/>
      <c r="BCG6" s="498"/>
      <c r="BCH6" s="499"/>
      <c r="BCI6" s="474"/>
      <c r="BCJ6" s="474"/>
      <c r="BCK6" s="481"/>
      <c r="BCL6" s="474"/>
      <c r="BCM6" s="498"/>
      <c r="BCN6" s="499"/>
      <c r="BCO6" s="474"/>
      <c r="BCP6" s="474"/>
      <c r="BCQ6" s="481"/>
      <c r="BCR6" s="474"/>
      <c r="BCS6" s="498"/>
      <c r="BCT6" s="499"/>
      <c r="BCU6" s="474"/>
      <c r="BCV6" s="474"/>
      <c r="BCW6" s="481"/>
      <c r="BCX6" s="474"/>
      <c r="BCY6" s="498"/>
      <c r="BCZ6" s="499"/>
      <c r="BDA6" s="474"/>
      <c r="BDB6" s="474"/>
      <c r="BDC6" s="481"/>
      <c r="BDD6" s="474"/>
      <c r="BDE6" s="498"/>
      <c r="BDF6" s="499"/>
      <c r="BDG6" s="474"/>
      <c r="BDH6" s="474"/>
      <c r="BDI6" s="481"/>
      <c r="BDJ6" s="474"/>
      <c r="BDK6" s="498"/>
      <c r="BDL6" s="499"/>
      <c r="BDM6" s="474"/>
      <c r="BDN6" s="474"/>
      <c r="BDO6" s="481"/>
      <c r="BDP6" s="474"/>
      <c r="BDQ6" s="498"/>
      <c r="BDR6" s="499"/>
      <c r="BDS6" s="474"/>
      <c r="BDT6" s="474"/>
      <c r="BDU6" s="481"/>
      <c r="BDV6" s="474"/>
      <c r="BDW6" s="498"/>
      <c r="BDX6" s="499"/>
      <c r="BDY6" s="474"/>
      <c r="BDZ6" s="474"/>
      <c r="BEA6" s="481"/>
      <c r="BEB6" s="474"/>
      <c r="BEC6" s="498"/>
      <c r="BED6" s="499"/>
      <c r="BEE6" s="474"/>
      <c r="BEF6" s="474"/>
      <c r="BEG6" s="481"/>
      <c r="BEH6" s="474"/>
      <c r="BEI6" s="498"/>
      <c r="BEJ6" s="499"/>
      <c r="BEK6" s="474"/>
      <c r="BEL6" s="474"/>
      <c r="BEM6" s="481"/>
      <c r="BEN6" s="474"/>
      <c r="BEO6" s="498"/>
      <c r="BEP6" s="499"/>
      <c r="BEQ6" s="474"/>
      <c r="BER6" s="474"/>
      <c r="BES6" s="481"/>
      <c r="BET6" s="474"/>
      <c r="BEU6" s="498"/>
      <c r="BEV6" s="499"/>
      <c r="BEW6" s="474"/>
      <c r="BEX6" s="474"/>
      <c r="BEY6" s="481"/>
      <c r="BEZ6" s="474"/>
      <c r="BFA6" s="498"/>
      <c r="BFB6" s="499"/>
      <c r="BFC6" s="474"/>
      <c r="BFD6" s="474"/>
      <c r="BFE6" s="481"/>
      <c r="BFF6" s="474"/>
      <c r="BFG6" s="498"/>
      <c r="BFH6" s="499"/>
      <c r="BFI6" s="474"/>
      <c r="BFJ6" s="474"/>
      <c r="BFK6" s="481"/>
      <c r="BFL6" s="474"/>
      <c r="BFM6" s="498"/>
      <c r="BFN6" s="499"/>
      <c r="BFO6" s="474"/>
      <c r="BFP6" s="474"/>
      <c r="BFQ6" s="481"/>
      <c r="BFR6" s="474"/>
      <c r="BFS6" s="498"/>
      <c r="BFT6" s="499"/>
      <c r="BFU6" s="474"/>
      <c r="BFV6" s="474"/>
      <c r="BFW6" s="481"/>
      <c r="BFX6" s="474"/>
      <c r="BFY6" s="498"/>
      <c r="BFZ6" s="499"/>
      <c r="BGA6" s="474"/>
      <c r="BGB6" s="474"/>
      <c r="BGC6" s="481"/>
      <c r="BGD6" s="474"/>
      <c r="BGE6" s="498"/>
      <c r="BGF6" s="499"/>
      <c r="BGG6" s="474"/>
      <c r="BGH6" s="474"/>
      <c r="BGI6" s="481"/>
      <c r="BGJ6" s="474"/>
      <c r="BGK6" s="498"/>
      <c r="BGL6" s="499"/>
      <c r="BGM6" s="474"/>
      <c r="BGN6" s="474"/>
      <c r="BGO6" s="481"/>
      <c r="BGP6" s="474"/>
      <c r="BGQ6" s="498"/>
      <c r="BGR6" s="499"/>
      <c r="BGS6" s="474"/>
      <c r="BGT6" s="474"/>
      <c r="BGU6" s="481"/>
      <c r="BGV6" s="474"/>
      <c r="BGW6" s="498"/>
      <c r="BGX6" s="499"/>
      <c r="BGY6" s="474"/>
      <c r="BGZ6" s="474"/>
      <c r="BHA6" s="481"/>
      <c r="BHB6" s="474"/>
      <c r="BHC6" s="498"/>
      <c r="BHD6" s="499"/>
      <c r="BHE6" s="474"/>
      <c r="BHF6" s="474"/>
      <c r="BHG6" s="481"/>
      <c r="BHH6" s="474"/>
      <c r="BHI6" s="498"/>
      <c r="BHJ6" s="499"/>
      <c r="BHK6" s="474"/>
      <c r="BHL6" s="474"/>
      <c r="BHM6" s="481"/>
      <c r="BHN6" s="474"/>
      <c r="BHO6" s="498"/>
      <c r="BHP6" s="499"/>
      <c r="BHQ6" s="474"/>
      <c r="BHR6" s="474"/>
      <c r="BHS6" s="481"/>
      <c r="BHT6" s="474"/>
      <c r="BHU6" s="498"/>
      <c r="BHV6" s="499"/>
      <c r="BHW6" s="474"/>
      <c r="BHX6" s="474"/>
      <c r="BHY6" s="481"/>
      <c r="BHZ6" s="474"/>
      <c r="BIA6" s="498"/>
      <c r="BIB6" s="499"/>
      <c r="BIC6" s="474"/>
      <c r="BID6" s="474"/>
      <c r="BIE6" s="481"/>
      <c r="BIF6" s="474"/>
      <c r="BIG6" s="498"/>
      <c r="BIH6" s="499"/>
      <c r="BII6" s="474"/>
      <c r="BIJ6" s="474"/>
      <c r="BIK6" s="481"/>
      <c r="BIL6" s="474"/>
      <c r="BIM6" s="498"/>
      <c r="BIN6" s="499"/>
      <c r="BIO6" s="474"/>
      <c r="BIP6" s="474"/>
      <c r="BIQ6" s="481"/>
      <c r="BIR6" s="474"/>
      <c r="BIS6" s="498"/>
      <c r="BIT6" s="499"/>
      <c r="BIU6" s="474"/>
      <c r="BIV6" s="474"/>
      <c r="BIW6" s="481"/>
      <c r="BIX6" s="474"/>
      <c r="BIY6" s="498"/>
      <c r="BIZ6" s="499"/>
      <c r="BJA6" s="474"/>
      <c r="BJB6" s="474"/>
      <c r="BJC6" s="481"/>
      <c r="BJD6" s="474"/>
      <c r="BJE6" s="498"/>
      <c r="BJF6" s="499"/>
      <c r="BJG6" s="474"/>
      <c r="BJH6" s="474"/>
      <c r="BJI6" s="481"/>
      <c r="BJJ6" s="474"/>
      <c r="BJK6" s="498"/>
      <c r="BJL6" s="499"/>
      <c r="BJM6" s="474"/>
      <c r="BJN6" s="474"/>
      <c r="BJO6" s="481"/>
      <c r="BJP6" s="474"/>
      <c r="BJQ6" s="498"/>
      <c r="BJR6" s="499"/>
      <c r="BJS6" s="474"/>
      <c r="BJT6" s="474"/>
      <c r="BJU6" s="481"/>
      <c r="BJV6" s="474"/>
      <c r="BJW6" s="498"/>
      <c r="BJX6" s="499"/>
      <c r="BJY6" s="474"/>
      <c r="BJZ6" s="474"/>
      <c r="BKA6" s="481"/>
      <c r="BKB6" s="474"/>
      <c r="BKC6" s="498"/>
      <c r="BKD6" s="499"/>
      <c r="BKE6" s="474"/>
      <c r="BKF6" s="474"/>
      <c r="BKG6" s="481"/>
      <c r="BKH6" s="474"/>
      <c r="BKI6" s="498"/>
      <c r="BKJ6" s="499"/>
      <c r="BKK6" s="474"/>
      <c r="BKL6" s="474"/>
      <c r="BKM6" s="481"/>
      <c r="BKN6" s="474"/>
      <c r="BKO6" s="498"/>
      <c r="BKP6" s="499"/>
      <c r="BKQ6" s="474"/>
      <c r="BKR6" s="474"/>
      <c r="BKS6" s="481"/>
      <c r="BKT6" s="474"/>
      <c r="BKU6" s="498"/>
      <c r="BKV6" s="499"/>
      <c r="BKW6" s="474"/>
      <c r="BKX6" s="474"/>
      <c r="BKY6" s="481"/>
      <c r="BKZ6" s="474"/>
      <c r="BLA6" s="498"/>
      <c r="BLB6" s="499"/>
      <c r="BLC6" s="474"/>
      <c r="BLD6" s="474"/>
      <c r="BLE6" s="481"/>
      <c r="BLF6" s="474"/>
      <c r="BLG6" s="498"/>
      <c r="BLH6" s="499"/>
      <c r="BLI6" s="474"/>
      <c r="BLJ6" s="474"/>
      <c r="BLK6" s="481"/>
      <c r="BLL6" s="474"/>
      <c r="BLM6" s="498"/>
      <c r="BLN6" s="499"/>
      <c r="BLO6" s="474"/>
      <c r="BLP6" s="474"/>
      <c r="BLQ6" s="481"/>
      <c r="BLR6" s="474"/>
      <c r="BLS6" s="498"/>
      <c r="BLT6" s="499"/>
      <c r="BLU6" s="474"/>
      <c r="BLV6" s="474"/>
      <c r="BLW6" s="481"/>
      <c r="BLX6" s="474"/>
      <c r="BLY6" s="498"/>
      <c r="BLZ6" s="499"/>
      <c r="BMA6" s="474"/>
      <c r="BMB6" s="474"/>
      <c r="BMC6" s="481"/>
      <c r="BMD6" s="474"/>
      <c r="BME6" s="498"/>
      <c r="BMF6" s="499"/>
      <c r="BMG6" s="474"/>
      <c r="BMH6" s="474"/>
      <c r="BMI6" s="481"/>
      <c r="BMJ6" s="474"/>
      <c r="BMK6" s="498"/>
      <c r="BML6" s="499"/>
      <c r="BMM6" s="474"/>
      <c r="BMN6" s="474"/>
      <c r="BMO6" s="481"/>
      <c r="BMP6" s="474"/>
      <c r="BMQ6" s="498"/>
      <c r="BMR6" s="499"/>
      <c r="BMS6" s="474"/>
      <c r="BMT6" s="474"/>
      <c r="BMU6" s="481"/>
      <c r="BMV6" s="474"/>
      <c r="BMW6" s="498"/>
      <c r="BMX6" s="499"/>
      <c r="BMY6" s="474"/>
      <c r="BMZ6" s="474"/>
      <c r="BNA6" s="481"/>
      <c r="BNB6" s="474"/>
      <c r="BNC6" s="498"/>
      <c r="BND6" s="499"/>
      <c r="BNE6" s="474"/>
      <c r="BNF6" s="474"/>
      <c r="BNG6" s="481"/>
      <c r="BNH6" s="474"/>
      <c r="BNI6" s="498"/>
      <c r="BNJ6" s="499"/>
      <c r="BNK6" s="474"/>
      <c r="BNL6" s="474"/>
      <c r="BNM6" s="481"/>
      <c r="BNN6" s="474"/>
      <c r="BNO6" s="498"/>
      <c r="BNP6" s="499"/>
      <c r="BNQ6" s="474"/>
      <c r="BNR6" s="474"/>
      <c r="BNS6" s="481"/>
      <c r="BNT6" s="474"/>
      <c r="BNU6" s="498"/>
      <c r="BNV6" s="499"/>
      <c r="BNW6" s="474"/>
      <c r="BNX6" s="474"/>
      <c r="BNY6" s="481"/>
      <c r="BNZ6" s="474"/>
      <c r="BOA6" s="498"/>
      <c r="BOB6" s="499"/>
      <c r="BOC6" s="474"/>
      <c r="BOD6" s="474"/>
      <c r="BOE6" s="481"/>
      <c r="BOF6" s="474"/>
      <c r="BOG6" s="498"/>
      <c r="BOH6" s="499"/>
      <c r="BOI6" s="474"/>
      <c r="BOJ6" s="474"/>
      <c r="BOK6" s="481"/>
      <c r="BOL6" s="474"/>
      <c r="BOM6" s="498"/>
      <c r="BON6" s="499"/>
      <c r="BOO6" s="474"/>
      <c r="BOP6" s="474"/>
      <c r="BOQ6" s="481"/>
      <c r="BOR6" s="474"/>
      <c r="BOS6" s="498"/>
      <c r="BOT6" s="499"/>
      <c r="BOU6" s="474"/>
      <c r="BOV6" s="474"/>
      <c r="BOW6" s="481"/>
      <c r="BOX6" s="474"/>
      <c r="BOY6" s="498"/>
      <c r="BOZ6" s="499"/>
      <c r="BPA6" s="474"/>
      <c r="BPB6" s="474"/>
      <c r="BPC6" s="481"/>
      <c r="BPD6" s="474"/>
      <c r="BPE6" s="498"/>
      <c r="BPF6" s="499"/>
      <c r="BPG6" s="474"/>
      <c r="BPH6" s="474"/>
      <c r="BPI6" s="481"/>
      <c r="BPJ6" s="474"/>
      <c r="BPK6" s="498"/>
      <c r="BPL6" s="499"/>
      <c r="BPM6" s="474"/>
      <c r="BPN6" s="474"/>
      <c r="BPO6" s="481"/>
      <c r="BPP6" s="474"/>
      <c r="BPQ6" s="498"/>
      <c r="BPR6" s="499"/>
      <c r="BPS6" s="474"/>
      <c r="BPT6" s="474"/>
      <c r="BPU6" s="481"/>
      <c r="BPV6" s="474"/>
      <c r="BPW6" s="498"/>
      <c r="BPX6" s="499"/>
      <c r="BPY6" s="474"/>
      <c r="BPZ6" s="474"/>
      <c r="BQA6" s="481"/>
      <c r="BQB6" s="474"/>
      <c r="BQC6" s="498"/>
      <c r="BQD6" s="499"/>
      <c r="BQE6" s="474"/>
      <c r="BQF6" s="474"/>
      <c r="BQG6" s="481"/>
      <c r="BQH6" s="474"/>
      <c r="BQI6" s="498"/>
      <c r="BQJ6" s="499"/>
      <c r="BQK6" s="474"/>
      <c r="BQL6" s="474"/>
      <c r="BQM6" s="481"/>
      <c r="BQN6" s="474"/>
      <c r="BQO6" s="498"/>
      <c r="BQP6" s="499"/>
      <c r="BQQ6" s="474"/>
      <c r="BQR6" s="474"/>
      <c r="BQS6" s="481"/>
      <c r="BQT6" s="474"/>
      <c r="BQU6" s="498"/>
      <c r="BQV6" s="499"/>
      <c r="BQW6" s="474"/>
      <c r="BQX6" s="474"/>
      <c r="BQY6" s="481"/>
      <c r="BQZ6" s="474"/>
      <c r="BRA6" s="498"/>
      <c r="BRB6" s="499"/>
      <c r="BRC6" s="474"/>
      <c r="BRD6" s="474"/>
      <c r="BRE6" s="481"/>
      <c r="BRF6" s="474"/>
      <c r="BRG6" s="498"/>
      <c r="BRH6" s="499"/>
      <c r="BRI6" s="474"/>
      <c r="BRJ6" s="474"/>
      <c r="BRK6" s="481"/>
      <c r="BRL6" s="474"/>
      <c r="BRM6" s="498"/>
      <c r="BRN6" s="499"/>
      <c r="BRO6" s="474"/>
      <c r="BRP6" s="474"/>
      <c r="BRQ6" s="481"/>
      <c r="BRR6" s="474"/>
      <c r="BRS6" s="498"/>
      <c r="BRT6" s="499"/>
      <c r="BRU6" s="474"/>
      <c r="BRV6" s="474"/>
      <c r="BRW6" s="481"/>
      <c r="BRX6" s="474"/>
      <c r="BRY6" s="498"/>
      <c r="BRZ6" s="499"/>
      <c r="BSA6" s="474"/>
      <c r="BSB6" s="474"/>
      <c r="BSC6" s="481"/>
      <c r="BSD6" s="474"/>
      <c r="BSE6" s="498"/>
      <c r="BSF6" s="499"/>
      <c r="BSG6" s="474"/>
      <c r="BSH6" s="474"/>
      <c r="BSI6" s="481"/>
      <c r="BSJ6" s="474"/>
      <c r="BSK6" s="498"/>
      <c r="BSL6" s="499"/>
      <c r="BSM6" s="474"/>
      <c r="BSN6" s="474"/>
      <c r="BSO6" s="481"/>
      <c r="BSP6" s="474"/>
      <c r="BSQ6" s="498"/>
      <c r="BSR6" s="499"/>
      <c r="BSS6" s="474"/>
      <c r="BST6" s="474"/>
      <c r="BSU6" s="481"/>
      <c r="BSV6" s="474"/>
      <c r="BSW6" s="498"/>
      <c r="BSX6" s="499"/>
      <c r="BSY6" s="474"/>
      <c r="BSZ6" s="474"/>
      <c r="BTA6" s="481"/>
      <c r="BTB6" s="474"/>
      <c r="BTC6" s="498"/>
      <c r="BTD6" s="499"/>
      <c r="BTE6" s="474"/>
      <c r="BTF6" s="474"/>
      <c r="BTG6" s="481"/>
      <c r="BTH6" s="474"/>
      <c r="BTI6" s="498"/>
      <c r="BTJ6" s="499"/>
      <c r="BTK6" s="474"/>
      <c r="BTL6" s="474"/>
      <c r="BTM6" s="481"/>
      <c r="BTN6" s="474"/>
      <c r="BTO6" s="498"/>
      <c r="BTP6" s="499"/>
      <c r="BTQ6" s="474"/>
      <c r="BTR6" s="474"/>
      <c r="BTS6" s="481"/>
      <c r="BTT6" s="474"/>
      <c r="BTU6" s="498"/>
      <c r="BTV6" s="499"/>
      <c r="BTW6" s="474"/>
      <c r="BTX6" s="474"/>
      <c r="BTY6" s="481"/>
      <c r="BTZ6" s="474"/>
      <c r="BUA6" s="498"/>
      <c r="BUB6" s="499"/>
      <c r="BUC6" s="474"/>
      <c r="BUD6" s="474"/>
      <c r="BUE6" s="481"/>
      <c r="BUF6" s="474"/>
      <c r="BUG6" s="498"/>
      <c r="BUH6" s="499"/>
      <c r="BUI6" s="474"/>
      <c r="BUJ6" s="474"/>
      <c r="BUK6" s="481"/>
      <c r="BUL6" s="474"/>
      <c r="BUM6" s="498"/>
      <c r="BUN6" s="499"/>
      <c r="BUO6" s="474"/>
      <c r="BUP6" s="474"/>
      <c r="BUQ6" s="481"/>
      <c r="BUR6" s="474"/>
      <c r="BUS6" s="498"/>
      <c r="BUT6" s="499"/>
      <c r="BUU6" s="474"/>
      <c r="BUV6" s="474"/>
      <c r="BUW6" s="481"/>
      <c r="BUX6" s="474"/>
      <c r="BUY6" s="498"/>
      <c r="BUZ6" s="499"/>
      <c r="BVA6" s="474"/>
      <c r="BVB6" s="474"/>
      <c r="BVC6" s="481"/>
      <c r="BVD6" s="474"/>
      <c r="BVE6" s="498"/>
      <c r="BVF6" s="499"/>
      <c r="BVG6" s="474"/>
      <c r="BVH6" s="474"/>
      <c r="BVI6" s="481"/>
      <c r="BVJ6" s="474"/>
      <c r="BVK6" s="498"/>
      <c r="BVL6" s="499"/>
      <c r="BVM6" s="474"/>
      <c r="BVN6" s="474"/>
      <c r="BVO6" s="481"/>
      <c r="BVP6" s="474"/>
      <c r="BVQ6" s="498"/>
      <c r="BVR6" s="499"/>
      <c r="BVS6" s="474"/>
      <c r="BVT6" s="474"/>
      <c r="BVU6" s="481"/>
      <c r="BVV6" s="474"/>
      <c r="BVW6" s="498"/>
      <c r="BVX6" s="499"/>
      <c r="BVY6" s="474"/>
      <c r="BVZ6" s="474"/>
      <c r="BWA6" s="481"/>
      <c r="BWB6" s="474"/>
      <c r="BWC6" s="498"/>
      <c r="BWD6" s="499"/>
      <c r="BWE6" s="474"/>
      <c r="BWF6" s="474"/>
      <c r="BWG6" s="481"/>
      <c r="BWH6" s="474"/>
      <c r="BWI6" s="498"/>
      <c r="BWJ6" s="499"/>
      <c r="BWK6" s="474"/>
      <c r="BWL6" s="474"/>
      <c r="BWM6" s="481"/>
      <c r="BWN6" s="474"/>
      <c r="BWO6" s="498"/>
      <c r="BWP6" s="499"/>
      <c r="BWQ6" s="474"/>
      <c r="BWR6" s="474"/>
      <c r="BWS6" s="481"/>
      <c r="BWT6" s="474"/>
      <c r="BWU6" s="498"/>
      <c r="BWV6" s="499"/>
      <c r="BWW6" s="474"/>
      <c r="BWX6" s="474"/>
      <c r="BWY6" s="481"/>
      <c r="BWZ6" s="474"/>
      <c r="BXA6" s="498"/>
      <c r="BXB6" s="499"/>
      <c r="BXC6" s="474"/>
      <c r="BXD6" s="474"/>
      <c r="BXE6" s="481"/>
      <c r="BXF6" s="474"/>
      <c r="BXG6" s="498"/>
      <c r="BXH6" s="499"/>
      <c r="BXI6" s="474"/>
      <c r="BXJ6" s="474"/>
      <c r="BXK6" s="481"/>
      <c r="BXL6" s="474"/>
      <c r="BXM6" s="498"/>
      <c r="BXN6" s="499"/>
      <c r="BXO6" s="474"/>
      <c r="BXP6" s="474"/>
      <c r="BXQ6" s="481"/>
      <c r="BXR6" s="474"/>
      <c r="BXS6" s="498"/>
      <c r="BXT6" s="499"/>
      <c r="BXU6" s="474"/>
      <c r="BXV6" s="474"/>
      <c r="BXW6" s="481"/>
      <c r="BXX6" s="474"/>
      <c r="BXY6" s="498"/>
      <c r="BXZ6" s="499"/>
      <c r="BYA6" s="474"/>
      <c r="BYB6" s="474"/>
      <c r="BYC6" s="481"/>
      <c r="BYD6" s="474"/>
      <c r="BYE6" s="498"/>
      <c r="BYF6" s="499"/>
      <c r="BYG6" s="474"/>
      <c r="BYH6" s="474"/>
      <c r="BYI6" s="481"/>
      <c r="BYJ6" s="474"/>
      <c r="BYK6" s="498"/>
      <c r="BYL6" s="499"/>
      <c r="BYM6" s="474"/>
      <c r="BYN6" s="474"/>
      <c r="BYO6" s="481"/>
      <c r="BYP6" s="474"/>
      <c r="BYQ6" s="498"/>
      <c r="BYR6" s="499"/>
      <c r="BYS6" s="474"/>
      <c r="BYT6" s="474"/>
      <c r="BYU6" s="481"/>
      <c r="BYV6" s="474"/>
      <c r="BYW6" s="498"/>
      <c r="BYX6" s="499"/>
      <c r="BYY6" s="474"/>
      <c r="BYZ6" s="474"/>
      <c r="BZA6" s="481"/>
      <c r="BZB6" s="474"/>
      <c r="BZC6" s="498"/>
      <c r="BZD6" s="499"/>
      <c r="BZE6" s="474"/>
      <c r="BZF6" s="474"/>
      <c r="BZG6" s="481"/>
      <c r="BZH6" s="474"/>
      <c r="BZI6" s="498"/>
      <c r="BZJ6" s="499"/>
      <c r="BZK6" s="474"/>
      <c r="BZL6" s="474"/>
      <c r="BZM6" s="481"/>
      <c r="BZN6" s="474"/>
      <c r="BZO6" s="498"/>
      <c r="BZP6" s="499"/>
      <c r="BZQ6" s="474"/>
      <c r="BZR6" s="474"/>
      <c r="BZS6" s="481"/>
      <c r="BZT6" s="474"/>
      <c r="BZU6" s="498"/>
      <c r="BZV6" s="499"/>
      <c r="BZW6" s="474"/>
      <c r="BZX6" s="474"/>
      <c r="BZY6" s="481"/>
      <c r="BZZ6" s="474"/>
      <c r="CAA6" s="498"/>
      <c r="CAB6" s="499"/>
      <c r="CAC6" s="474"/>
      <c r="CAD6" s="474"/>
      <c r="CAE6" s="481"/>
      <c r="CAF6" s="474"/>
      <c r="CAG6" s="498"/>
      <c r="CAH6" s="499"/>
      <c r="CAI6" s="474"/>
      <c r="CAJ6" s="474"/>
      <c r="CAK6" s="481"/>
      <c r="CAL6" s="474"/>
      <c r="CAM6" s="498"/>
      <c r="CAN6" s="499"/>
      <c r="CAO6" s="474"/>
      <c r="CAP6" s="474"/>
      <c r="CAQ6" s="481"/>
      <c r="CAR6" s="474"/>
      <c r="CAS6" s="498"/>
      <c r="CAT6" s="499"/>
      <c r="CAU6" s="474"/>
      <c r="CAV6" s="474"/>
      <c r="CAW6" s="481"/>
      <c r="CAX6" s="474"/>
      <c r="CAY6" s="498"/>
      <c r="CAZ6" s="499"/>
      <c r="CBA6" s="474"/>
      <c r="CBB6" s="474"/>
      <c r="CBC6" s="481"/>
      <c r="CBD6" s="474"/>
      <c r="CBE6" s="498"/>
      <c r="CBF6" s="499"/>
      <c r="CBG6" s="474"/>
      <c r="CBH6" s="474"/>
      <c r="CBI6" s="481"/>
      <c r="CBJ6" s="474"/>
      <c r="CBK6" s="498"/>
      <c r="CBL6" s="499"/>
      <c r="CBM6" s="474"/>
      <c r="CBN6" s="474"/>
      <c r="CBO6" s="481"/>
      <c r="CBP6" s="474"/>
      <c r="CBQ6" s="498"/>
      <c r="CBR6" s="499"/>
      <c r="CBS6" s="474"/>
      <c r="CBT6" s="474"/>
      <c r="CBU6" s="481"/>
      <c r="CBV6" s="474"/>
      <c r="CBW6" s="498"/>
      <c r="CBX6" s="499"/>
      <c r="CBY6" s="474"/>
      <c r="CBZ6" s="474"/>
      <c r="CCA6" s="481"/>
      <c r="CCB6" s="474"/>
      <c r="CCC6" s="498"/>
      <c r="CCD6" s="499"/>
      <c r="CCE6" s="474"/>
      <c r="CCF6" s="474"/>
      <c r="CCG6" s="481"/>
      <c r="CCH6" s="474"/>
      <c r="CCI6" s="498"/>
      <c r="CCJ6" s="499"/>
      <c r="CCK6" s="474"/>
      <c r="CCL6" s="474"/>
      <c r="CCM6" s="481"/>
      <c r="CCN6" s="474"/>
      <c r="CCO6" s="498"/>
      <c r="CCP6" s="499"/>
      <c r="CCQ6" s="474"/>
      <c r="CCR6" s="474"/>
      <c r="CCS6" s="481"/>
      <c r="CCT6" s="474"/>
      <c r="CCU6" s="498"/>
      <c r="CCV6" s="499"/>
      <c r="CCW6" s="474"/>
      <c r="CCX6" s="474"/>
      <c r="CCY6" s="481"/>
      <c r="CCZ6" s="474"/>
      <c r="CDA6" s="498"/>
      <c r="CDB6" s="499"/>
      <c r="CDC6" s="474"/>
      <c r="CDD6" s="474"/>
      <c r="CDE6" s="481"/>
      <c r="CDF6" s="474"/>
      <c r="CDG6" s="498"/>
      <c r="CDH6" s="499"/>
      <c r="CDI6" s="474"/>
      <c r="CDJ6" s="474"/>
      <c r="CDK6" s="481"/>
      <c r="CDL6" s="474"/>
      <c r="CDM6" s="498"/>
      <c r="CDN6" s="499"/>
      <c r="CDO6" s="474"/>
      <c r="CDP6" s="474"/>
      <c r="CDQ6" s="481"/>
      <c r="CDR6" s="474"/>
      <c r="CDS6" s="498"/>
      <c r="CDT6" s="499"/>
      <c r="CDU6" s="474"/>
      <c r="CDV6" s="474"/>
      <c r="CDW6" s="481"/>
      <c r="CDX6" s="474"/>
      <c r="CDY6" s="498"/>
      <c r="CDZ6" s="499"/>
      <c r="CEA6" s="474"/>
      <c r="CEB6" s="474"/>
      <c r="CEC6" s="481"/>
      <c r="CED6" s="474"/>
      <c r="CEE6" s="498"/>
      <c r="CEF6" s="499"/>
      <c r="CEG6" s="474"/>
      <c r="CEH6" s="474"/>
      <c r="CEI6" s="481"/>
      <c r="CEJ6" s="474"/>
      <c r="CEK6" s="498"/>
      <c r="CEL6" s="499"/>
      <c r="CEM6" s="474"/>
      <c r="CEN6" s="474"/>
      <c r="CEO6" s="481"/>
      <c r="CEP6" s="474"/>
      <c r="CEQ6" s="498"/>
      <c r="CER6" s="499"/>
      <c r="CES6" s="474"/>
      <c r="CET6" s="474"/>
      <c r="CEU6" s="481"/>
      <c r="CEV6" s="474"/>
      <c r="CEW6" s="498"/>
      <c r="CEX6" s="499"/>
      <c r="CEY6" s="474"/>
      <c r="CEZ6" s="474"/>
      <c r="CFA6" s="481"/>
      <c r="CFB6" s="474"/>
      <c r="CFC6" s="498"/>
      <c r="CFD6" s="499"/>
      <c r="CFE6" s="474"/>
      <c r="CFF6" s="474"/>
      <c r="CFG6" s="481"/>
      <c r="CFH6" s="474"/>
      <c r="CFI6" s="498"/>
      <c r="CFJ6" s="499"/>
      <c r="CFK6" s="474"/>
      <c r="CFL6" s="474"/>
      <c r="CFM6" s="481"/>
      <c r="CFN6" s="474"/>
      <c r="CFO6" s="498"/>
      <c r="CFP6" s="499"/>
      <c r="CFQ6" s="474"/>
      <c r="CFR6" s="474"/>
      <c r="CFS6" s="481"/>
      <c r="CFT6" s="474"/>
      <c r="CFU6" s="498"/>
      <c r="CFV6" s="499"/>
      <c r="CFW6" s="474"/>
      <c r="CFX6" s="474"/>
      <c r="CFY6" s="481"/>
      <c r="CFZ6" s="474"/>
      <c r="CGA6" s="498"/>
      <c r="CGB6" s="499"/>
      <c r="CGC6" s="474"/>
      <c r="CGD6" s="474"/>
      <c r="CGE6" s="481"/>
      <c r="CGF6" s="474"/>
      <c r="CGG6" s="498"/>
      <c r="CGH6" s="499"/>
      <c r="CGI6" s="474"/>
      <c r="CGJ6" s="474"/>
      <c r="CGK6" s="481"/>
      <c r="CGL6" s="474"/>
      <c r="CGM6" s="498"/>
      <c r="CGN6" s="499"/>
      <c r="CGO6" s="474"/>
      <c r="CGP6" s="474"/>
      <c r="CGQ6" s="481"/>
      <c r="CGR6" s="474"/>
      <c r="CGS6" s="498"/>
      <c r="CGT6" s="499"/>
      <c r="CGU6" s="474"/>
      <c r="CGV6" s="474"/>
      <c r="CGW6" s="481"/>
      <c r="CGX6" s="474"/>
      <c r="CGY6" s="498"/>
      <c r="CGZ6" s="499"/>
      <c r="CHA6" s="474"/>
      <c r="CHB6" s="474"/>
      <c r="CHC6" s="481"/>
      <c r="CHD6" s="474"/>
      <c r="CHE6" s="498"/>
      <c r="CHF6" s="499"/>
      <c r="CHG6" s="474"/>
      <c r="CHH6" s="474"/>
      <c r="CHI6" s="481"/>
      <c r="CHJ6" s="474"/>
      <c r="CHK6" s="498"/>
      <c r="CHL6" s="499"/>
      <c r="CHM6" s="474"/>
      <c r="CHN6" s="474"/>
      <c r="CHO6" s="481"/>
      <c r="CHP6" s="474"/>
      <c r="CHQ6" s="498"/>
      <c r="CHR6" s="499"/>
      <c r="CHS6" s="474"/>
      <c r="CHT6" s="474"/>
      <c r="CHU6" s="481"/>
      <c r="CHV6" s="474"/>
      <c r="CHW6" s="498"/>
      <c r="CHX6" s="499"/>
      <c r="CHY6" s="474"/>
      <c r="CHZ6" s="474"/>
      <c r="CIA6" s="481"/>
      <c r="CIB6" s="474"/>
      <c r="CIC6" s="498"/>
      <c r="CID6" s="499"/>
      <c r="CIE6" s="474"/>
      <c r="CIF6" s="474"/>
      <c r="CIG6" s="481"/>
      <c r="CIH6" s="474"/>
      <c r="CII6" s="498"/>
      <c r="CIJ6" s="499"/>
      <c r="CIK6" s="474"/>
      <c r="CIL6" s="474"/>
      <c r="CIM6" s="481"/>
      <c r="CIN6" s="474"/>
      <c r="CIO6" s="498"/>
      <c r="CIP6" s="499"/>
      <c r="CIQ6" s="474"/>
      <c r="CIR6" s="474"/>
      <c r="CIS6" s="481"/>
      <c r="CIT6" s="474"/>
      <c r="CIU6" s="498"/>
      <c r="CIV6" s="499"/>
      <c r="CIW6" s="474"/>
      <c r="CIX6" s="474"/>
      <c r="CIY6" s="481"/>
      <c r="CIZ6" s="474"/>
      <c r="CJA6" s="498"/>
      <c r="CJB6" s="499"/>
      <c r="CJC6" s="474"/>
      <c r="CJD6" s="474"/>
      <c r="CJE6" s="481"/>
      <c r="CJF6" s="474"/>
      <c r="CJG6" s="498"/>
      <c r="CJH6" s="499"/>
      <c r="CJI6" s="474"/>
      <c r="CJJ6" s="474"/>
      <c r="CJK6" s="481"/>
      <c r="CJL6" s="474"/>
      <c r="CJM6" s="498"/>
      <c r="CJN6" s="499"/>
      <c r="CJO6" s="474"/>
      <c r="CJP6" s="474"/>
      <c r="CJQ6" s="481"/>
      <c r="CJR6" s="474"/>
      <c r="CJS6" s="498"/>
      <c r="CJT6" s="499"/>
      <c r="CJU6" s="474"/>
      <c r="CJV6" s="474"/>
      <c r="CJW6" s="481"/>
      <c r="CJX6" s="474"/>
      <c r="CJY6" s="498"/>
      <c r="CJZ6" s="499"/>
      <c r="CKA6" s="474"/>
      <c r="CKB6" s="474"/>
      <c r="CKC6" s="481"/>
      <c r="CKD6" s="474"/>
      <c r="CKE6" s="498"/>
      <c r="CKF6" s="499"/>
      <c r="CKG6" s="474"/>
      <c r="CKH6" s="474"/>
      <c r="CKI6" s="481"/>
      <c r="CKJ6" s="474"/>
      <c r="CKK6" s="498"/>
      <c r="CKL6" s="499"/>
      <c r="CKM6" s="474"/>
      <c r="CKN6" s="474"/>
      <c r="CKO6" s="481"/>
      <c r="CKP6" s="474"/>
      <c r="CKQ6" s="498"/>
      <c r="CKR6" s="499"/>
      <c r="CKS6" s="474"/>
      <c r="CKT6" s="474"/>
      <c r="CKU6" s="481"/>
      <c r="CKV6" s="474"/>
      <c r="CKW6" s="498"/>
      <c r="CKX6" s="499"/>
      <c r="CKY6" s="474"/>
      <c r="CKZ6" s="474"/>
      <c r="CLA6" s="481"/>
      <c r="CLB6" s="474"/>
      <c r="CLC6" s="498"/>
      <c r="CLD6" s="499"/>
      <c r="CLE6" s="474"/>
      <c r="CLF6" s="474"/>
      <c r="CLG6" s="481"/>
      <c r="CLH6" s="474"/>
      <c r="CLI6" s="498"/>
      <c r="CLJ6" s="499"/>
      <c r="CLK6" s="474"/>
      <c r="CLL6" s="474"/>
      <c r="CLM6" s="481"/>
      <c r="CLN6" s="474"/>
      <c r="CLO6" s="498"/>
      <c r="CLP6" s="499"/>
      <c r="CLQ6" s="474"/>
      <c r="CLR6" s="474"/>
      <c r="CLS6" s="481"/>
      <c r="CLT6" s="474"/>
      <c r="CLU6" s="498"/>
      <c r="CLV6" s="499"/>
      <c r="CLW6" s="474"/>
      <c r="CLX6" s="474"/>
      <c r="CLY6" s="481"/>
      <c r="CLZ6" s="474"/>
      <c r="CMA6" s="498"/>
      <c r="CMB6" s="499"/>
      <c r="CMC6" s="474"/>
      <c r="CMD6" s="474"/>
      <c r="CME6" s="481"/>
      <c r="CMF6" s="474"/>
      <c r="CMG6" s="498"/>
      <c r="CMH6" s="499"/>
      <c r="CMI6" s="474"/>
      <c r="CMJ6" s="474"/>
      <c r="CMK6" s="481"/>
      <c r="CML6" s="474"/>
      <c r="CMM6" s="498"/>
      <c r="CMN6" s="499"/>
      <c r="CMO6" s="474"/>
      <c r="CMP6" s="474"/>
      <c r="CMQ6" s="481"/>
      <c r="CMR6" s="474"/>
      <c r="CMS6" s="498"/>
      <c r="CMT6" s="499"/>
      <c r="CMU6" s="474"/>
      <c r="CMV6" s="474"/>
      <c r="CMW6" s="481"/>
      <c r="CMX6" s="474"/>
      <c r="CMY6" s="498"/>
      <c r="CMZ6" s="499"/>
      <c r="CNA6" s="474"/>
      <c r="CNB6" s="474"/>
      <c r="CNC6" s="481"/>
      <c r="CND6" s="474"/>
      <c r="CNE6" s="498"/>
      <c r="CNF6" s="499"/>
      <c r="CNG6" s="474"/>
      <c r="CNH6" s="474"/>
      <c r="CNI6" s="481"/>
      <c r="CNJ6" s="474"/>
      <c r="CNK6" s="498"/>
      <c r="CNL6" s="499"/>
      <c r="CNM6" s="474"/>
      <c r="CNN6" s="474"/>
      <c r="CNO6" s="481"/>
      <c r="CNP6" s="474"/>
      <c r="CNQ6" s="498"/>
      <c r="CNR6" s="499"/>
      <c r="CNS6" s="474"/>
      <c r="CNT6" s="474"/>
      <c r="CNU6" s="481"/>
      <c r="CNV6" s="474"/>
      <c r="CNW6" s="498"/>
      <c r="CNX6" s="499"/>
      <c r="CNY6" s="474"/>
      <c r="CNZ6" s="474"/>
      <c r="COA6" s="481"/>
      <c r="COB6" s="474"/>
      <c r="COC6" s="498"/>
      <c r="COD6" s="499"/>
      <c r="COE6" s="474"/>
      <c r="COF6" s="474"/>
      <c r="COG6" s="481"/>
      <c r="COH6" s="474"/>
      <c r="COI6" s="498"/>
      <c r="COJ6" s="499"/>
      <c r="COK6" s="474"/>
      <c r="COL6" s="474"/>
      <c r="COM6" s="481"/>
      <c r="CON6" s="474"/>
      <c r="COO6" s="498"/>
      <c r="COP6" s="499"/>
      <c r="COQ6" s="474"/>
      <c r="COR6" s="474"/>
      <c r="COS6" s="481"/>
      <c r="COT6" s="474"/>
      <c r="COU6" s="498"/>
      <c r="COV6" s="499"/>
      <c r="COW6" s="474"/>
      <c r="COX6" s="474"/>
      <c r="COY6" s="481"/>
      <c r="COZ6" s="474"/>
      <c r="CPA6" s="498"/>
      <c r="CPB6" s="499"/>
      <c r="CPC6" s="474"/>
      <c r="CPD6" s="474"/>
      <c r="CPE6" s="481"/>
      <c r="CPF6" s="474"/>
      <c r="CPG6" s="498"/>
      <c r="CPH6" s="499"/>
      <c r="CPI6" s="474"/>
      <c r="CPJ6" s="474"/>
      <c r="CPK6" s="481"/>
      <c r="CPL6" s="474"/>
      <c r="CPM6" s="498"/>
      <c r="CPN6" s="499"/>
      <c r="CPO6" s="474"/>
      <c r="CPP6" s="474"/>
      <c r="CPQ6" s="481"/>
      <c r="CPR6" s="474"/>
      <c r="CPS6" s="498"/>
      <c r="CPT6" s="499"/>
      <c r="CPU6" s="474"/>
      <c r="CPV6" s="474"/>
      <c r="CPW6" s="481"/>
      <c r="CPX6" s="474"/>
      <c r="CPY6" s="498"/>
      <c r="CPZ6" s="499"/>
      <c r="CQA6" s="474"/>
      <c r="CQB6" s="474"/>
      <c r="CQC6" s="481"/>
      <c r="CQD6" s="474"/>
      <c r="CQE6" s="498"/>
      <c r="CQF6" s="499"/>
      <c r="CQG6" s="474"/>
      <c r="CQH6" s="474"/>
      <c r="CQI6" s="481"/>
      <c r="CQJ6" s="474"/>
      <c r="CQK6" s="498"/>
      <c r="CQL6" s="499"/>
      <c r="CQM6" s="474"/>
      <c r="CQN6" s="474"/>
      <c r="CQO6" s="481"/>
      <c r="CQP6" s="474"/>
      <c r="CQQ6" s="498"/>
      <c r="CQR6" s="499"/>
      <c r="CQS6" s="474"/>
      <c r="CQT6" s="474"/>
      <c r="CQU6" s="481"/>
      <c r="CQV6" s="474"/>
      <c r="CQW6" s="498"/>
      <c r="CQX6" s="499"/>
      <c r="CQY6" s="474"/>
      <c r="CQZ6" s="474"/>
      <c r="CRA6" s="481"/>
      <c r="CRB6" s="474"/>
      <c r="CRC6" s="498"/>
      <c r="CRD6" s="499"/>
      <c r="CRE6" s="474"/>
      <c r="CRF6" s="474"/>
      <c r="CRG6" s="481"/>
      <c r="CRH6" s="474"/>
      <c r="CRI6" s="498"/>
      <c r="CRJ6" s="499"/>
      <c r="CRK6" s="474"/>
      <c r="CRL6" s="474"/>
      <c r="CRM6" s="481"/>
      <c r="CRN6" s="474"/>
      <c r="CRO6" s="498"/>
      <c r="CRP6" s="499"/>
      <c r="CRQ6" s="474"/>
      <c r="CRR6" s="474"/>
      <c r="CRS6" s="481"/>
      <c r="CRT6" s="474"/>
      <c r="CRU6" s="498"/>
      <c r="CRV6" s="499"/>
      <c r="CRW6" s="474"/>
      <c r="CRX6" s="474"/>
      <c r="CRY6" s="481"/>
      <c r="CRZ6" s="474"/>
      <c r="CSA6" s="498"/>
      <c r="CSB6" s="499"/>
      <c r="CSC6" s="474"/>
      <c r="CSD6" s="474"/>
      <c r="CSE6" s="481"/>
      <c r="CSF6" s="474"/>
      <c r="CSG6" s="498"/>
      <c r="CSH6" s="499"/>
      <c r="CSI6" s="474"/>
      <c r="CSJ6" s="474"/>
      <c r="CSK6" s="481"/>
      <c r="CSL6" s="474"/>
      <c r="CSM6" s="498"/>
      <c r="CSN6" s="499"/>
      <c r="CSO6" s="474"/>
      <c r="CSP6" s="474"/>
      <c r="CSQ6" s="481"/>
      <c r="CSR6" s="474"/>
      <c r="CSS6" s="498"/>
      <c r="CST6" s="499"/>
      <c r="CSU6" s="474"/>
      <c r="CSV6" s="474"/>
      <c r="CSW6" s="481"/>
      <c r="CSX6" s="474"/>
      <c r="CSY6" s="498"/>
      <c r="CSZ6" s="499"/>
      <c r="CTA6" s="474"/>
      <c r="CTB6" s="474"/>
      <c r="CTC6" s="481"/>
      <c r="CTD6" s="474"/>
      <c r="CTE6" s="498"/>
      <c r="CTF6" s="499"/>
      <c r="CTG6" s="474"/>
      <c r="CTH6" s="474"/>
      <c r="CTI6" s="481"/>
      <c r="CTJ6" s="474"/>
      <c r="CTK6" s="498"/>
      <c r="CTL6" s="499"/>
      <c r="CTM6" s="474"/>
      <c r="CTN6" s="474"/>
      <c r="CTO6" s="481"/>
      <c r="CTP6" s="474"/>
      <c r="CTQ6" s="498"/>
      <c r="CTR6" s="499"/>
      <c r="CTS6" s="474"/>
      <c r="CTT6" s="474"/>
      <c r="CTU6" s="481"/>
      <c r="CTV6" s="474"/>
      <c r="CTW6" s="498"/>
      <c r="CTX6" s="499"/>
      <c r="CTY6" s="474"/>
      <c r="CTZ6" s="474"/>
      <c r="CUA6" s="481"/>
      <c r="CUB6" s="474"/>
      <c r="CUC6" s="498"/>
      <c r="CUD6" s="499"/>
      <c r="CUE6" s="474"/>
      <c r="CUF6" s="474"/>
      <c r="CUG6" s="481"/>
      <c r="CUH6" s="474"/>
      <c r="CUI6" s="498"/>
      <c r="CUJ6" s="499"/>
      <c r="CUK6" s="474"/>
      <c r="CUL6" s="474"/>
      <c r="CUM6" s="481"/>
      <c r="CUN6" s="474"/>
      <c r="CUO6" s="498"/>
      <c r="CUP6" s="499"/>
      <c r="CUQ6" s="474"/>
      <c r="CUR6" s="474"/>
      <c r="CUS6" s="481"/>
      <c r="CUT6" s="474"/>
      <c r="CUU6" s="498"/>
      <c r="CUV6" s="499"/>
      <c r="CUW6" s="474"/>
      <c r="CUX6" s="474"/>
      <c r="CUY6" s="481"/>
      <c r="CUZ6" s="474"/>
      <c r="CVA6" s="498"/>
      <c r="CVB6" s="499"/>
      <c r="CVC6" s="474"/>
      <c r="CVD6" s="474"/>
      <c r="CVE6" s="481"/>
      <c r="CVF6" s="474"/>
      <c r="CVG6" s="498"/>
      <c r="CVH6" s="499"/>
      <c r="CVI6" s="474"/>
      <c r="CVJ6" s="474"/>
      <c r="CVK6" s="481"/>
      <c r="CVL6" s="474"/>
      <c r="CVM6" s="498"/>
      <c r="CVN6" s="499"/>
      <c r="CVO6" s="474"/>
      <c r="CVP6" s="474"/>
      <c r="CVQ6" s="481"/>
      <c r="CVR6" s="474"/>
      <c r="CVS6" s="498"/>
      <c r="CVT6" s="499"/>
      <c r="CVU6" s="474"/>
      <c r="CVV6" s="474"/>
      <c r="CVW6" s="481"/>
      <c r="CVX6" s="474"/>
      <c r="CVY6" s="498"/>
      <c r="CVZ6" s="499"/>
      <c r="CWA6" s="474"/>
      <c r="CWB6" s="474"/>
      <c r="CWC6" s="481"/>
      <c r="CWD6" s="474"/>
      <c r="CWE6" s="498"/>
      <c r="CWF6" s="499"/>
      <c r="CWG6" s="474"/>
      <c r="CWH6" s="474"/>
      <c r="CWI6" s="481"/>
      <c r="CWJ6" s="474"/>
      <c r="CWK6" s="498"/>
      <c r="CWL6" s="499"/>
      <c r="CWM6" s="474"/>
      <c r="CWN6" s="474"/>
      <c r="CWO6" s="481"/>
      <c r="CWP6" s="474"/>
      <c r="CWQ6" s="498"/>
      <c r="CWR6" s="499"/>
      <c r="CWS6" s="474"/>
      <c r="CWT6" s="474"/>
      <c r="CWU6" s="481"/>
      <c r="CWV6" s="474"/>
      <c r="CWW6" s="498"/>
      <c r="CWX6" s="499"/>
      <c r="CWY6" s="474"/>
      <c r="CWZ6" s="474"/>
      <c r="CXA6" s="481"/>
      <c r="CXB6" s="474"/>
      <c r="CXC6" s="498"/>
      <c r="CXD6" s="499"/>
      <c r="CXE6" s="474"/>
      <c r="CXF6" s="474"/>
      <c r="CXG6" s="481"/>
      <c r="CXH6" s="474"/>
      <c r="CXI6" s="498"/>
      <c r="CXJ6" s="499"/>
      <c r="CXK6" s="474"/>
      <c r="CXL6" s="474"/>
      <c r="CXM6" s="481"/>
      <c r="CXN6" s="474"/>
      <c r="CXO6" s="498"/>
      <c r="CXP6" s="499"/>
      <c r="CXQ6" s="474"/>
      <c r="CXR6" s="474"/>
      <c r="CXS6" s="481"/>
      <c r="CXT6" s="474"/>
      <c r="CXU6" s="498"/>
      <c r="CXV6" s="499"/>
      <c r="CXW6" s="474"/>
      <c r="CXX6" s="474"/>
      <c r="CXY6" s="481"/>
      <c r="CXZ6" s="474"/>
      <c r="CYA6" s="498"/>
      <c r="CYB6" s="499"/>
      <c r="CYC6" s="474"/>
      <c r="CYD6" s="474"/>
      <c r="CYE6" s="481"/>
      <c r="CYF6" s="474"/>
      <c r="CYG6" s="498"/>
      <c r="CYH6" s="499"/>
      <c r="CYI6" s="474"/>
      <c r="CYJ6" s="474"/>
      <c r="CYK6" s="481"/>
      <c r="CYL6" s="474"/>
      <c r="CYM6" s="498"/>
      <c r="CYN6" s="499"/>
      <c r="CYO6" s="474"/>
      <c r="CYP6" s="474"/>
      <c r="CYQ6" s="481"/>
      <c r="CYR6" s="474"/>
      <c r="CYS6" s="498"/>
      <c r="CYT6" s="499"/>
      <c r="CYU6" s="474"/>
      <c r="CYV6" s="474"/>
      <c r="CYW6" s="481"/>
      <c r="CYX6" s="474"/>
      <c r="CYY6" s="498"/>
      <c r="CYZ6" s="499"/>
      <c r="CZA6" s="474"/>
      <c r="CZB6" s="474"/>
      <c r="CZC6" s="481"/>
      <c r="CZD6" s="474"/>
      <c r="CZE6" s="498"/>
      <c r="CZF6" s="499"/>
      <c r="CZG6" s="474"/>
      <c r="CZH6" s="474"/>
      <c r="CZI6" s="481"/>
      <c r="CZJ6" s="474"/>
      <c r="CZK6" s="498"/>
      <c r="CZL6" s="499"/>
      <c r="CZM6" s="474"/>
      <c r="CZN6" s="474"/>
      <c r="CZO6" s="481"/>
      <c r="CZP6" s="474"/>
      <c r="CZQ6" s="498"/>
      <c r="CZR6" s="499"/>
      <c r="CZS6" s="474"/>
      <c r="CZT6" s="474"/>
      <c r="CZU6" s="481"/>
      <c r="CZV6" s="474"/>
      <c r="CZW6" s="498"/>
      <c r="CZX6" s="499"/>
      <c r="CZY6" s="474"/>
      <c r="CZZ6" s="474"/>
      <c r="DAA6" s="481"/>
      <c r="DAB6" s="474"/>
      <c r="DAC6" s="498"/>
      <c r="DAD6" s="499"/>
      <c r="DAE6" s="474"/>
      <c r="DAF6" s="474"/>
      <c r="DAG6" s="481"/>
      <c r="DAH6" s="474"/>
      <c r="DAI6" s="498"/>
      <c r="DAJ6" s="499"/>
      <c r="DAK6" s="474"/>
      <c r="DAL6" s="474"/>
      <c r="DAM6" s="481"/>
      <c r="DAN6" s="474"/>
      <c r="DAO6" s="498"/>
      <c r="DAP6" s="499"/>
      <c r="DAQ6" s="474"/>
      <c r="DAR6" s="474"/>
      <c r="DAS6" s="481"/>
      <c r="DAT6" s="474"/>
      <c r="DAU6" s="498"/>
      <c r="DAV6" s="499"/>
      <c r="DAW6" s="474"/>
      <c r="DAX6" s="474"/>
      <c r="DAY6" s="481"/>
      <c r="DAZ6" s="474"/>
      <c r="DBA6" s="498"/>
      <c r="DBB6" s="499"/>
      <c r="DBC6" s="474"/>
      <c r="DBD6" s="474"/>
      <c r="DBE6" s="481"/>
      <c r="DBF6" s="474"/>
      <c r="DBG6" s="498"/>
      <c r="DBH6" s="499"/>
      <c r="DBI6" s="474"/>
      <c r="DBJ6" s="474"/>
      <c r="DBK6" s="481"/>
      <c r="DBL6" s="474"/>
      <c r="DBM6" s="498"/>
      <c r="DBN6" s="499"/>
      <c r="DBO6" s="474"/>
      <c r="DBP6" s="474"/>
      <c r="DBQ6" s="481"/>
      <c r="DBR6" s="474"/>
      <c r="DBS6" s="498"/>
      <c r="DBT6" s="499"/>
      <c r="DBU6" s="474"/>
      <c r="DBV6" s="474"/>
      <c r="DBW6" s="481"/>
      <c r="DBX6" s="474"/>
      <c r="DBY6" s="498"/>
      <c r="DBZ6" s="499"/>
      <c r="DCA6" s="474"/>
      <c r="DCB6" s="474"/>
      <c r="DCC6" s="481"/>
      <c r="DCD6" s="474"/>
      <c r="DCE6" s="498"/>
      <c r="DCF6" s="499"/>
      <c r="DCG6" s="474"/>
      <c r="DCH6" s="474"/>
      <c r="DCI6" s="481"/>
      <c r="DCJ6" s="474"/>
      <c r="DCK6" s="498"/>
      <c r="DCL6" s="499"/>
      <c r="DCM6" s="474"/>
      <c r="DCN6" s="474"/>
      <c r="DCO6" s="481"/>
      <c r="DCP6" s="474"/>
      <c r="DCQ6" s="498"/>
      <c r="DCR6" s="499"/>
      <c r="DCS6" s="474"/>
      <c r="DCT6" s="474"/>
      <c r="DCU6" s="481"/>
      <c r="DCV6" s="474"/>
      <c r="DCW6" s="498"/>
      <c r="DCX6" s="499"/>
      <c r="DCY6" s="474"/>
      <c r="DCZ6" s="474"/>
      <c r="DDA6" s="481"/>
      <c r="DDB6" s="474"/>
      <c r="DDC6" s="498"/>
      <c r="DDD6" s="499"/>
      <c r="DDE6" s="474"/>
      <c r="DDF6" s="474"/>
      <c r="DDG6" s="481"/>
      <c r="DDH6" s="474"/>
      <c r="DDI6" s="498"/>
      <c r="DDJ6" s="499"/>
      <c r="DDK6" s="474"/>
      <c r="DDL6" s="474"/>
      <c r="DDM6" s="481"/>
      <c r="DDN6" s="474"/>
      <c r="DDO6" s="498"/>
      <c r="DDP6" s="499"/>
      <c r="DDQ6" s="474"/>
      <c r="DDR6" s="474"/>
      <c r="DDS6" s="481"/>
      <c r="DDT6" s="474"/>
      <c r="DDU6" s="498"/>
      <c r="DDV6" s="499"/>
      <c r="DDW6" s="474"/>
      <c r="DDX6" s="474"/>
      <c r="DDY6" s="481"/>
      <c r="DDZ6" s="474"/>
      <c r="DEA6" s="498"/>
      <c r="DEB6" s="499"/>
      <c r="DEC6" s="474"/>
      <c r="DED6" s="474"/>
      <c r="DEE6" s="481"/>
      <c r="DEF6" s="474"/>
      <c r="DEG6" s="498"/>
      <c r="DEH6" s="499"/>
      <c r="DEI6" s="474"/>
      <c r="DEJ6" s="474"/>
      <c r="DEK6" s="481"/>
      <c r="DEL6" s="474"/>
      <c r="DEM6" s="498"/>
      <c r="DEN6" s="499"/>
      <c r="DEO6" s="474"/>
      <c r="DEP6" s="474"/>
      <c r="DEQ6" s="481"/>
      <c r="DER6" s="474"/>
      <c r="DES6" s="498"/>
      <c r="DET6" s="499"/>
      <c r="DEU6" s="474"/>
      <c r="DEV6" s="474"/>
      <c r="DEW6" s="481"/>
      <c r="DEX6" s="474"/>
      <c r="DEY6" s="498"/>
      <c r="DEZ6" s="499"/>
      <c r="DFA6" s="474"/>
      <c r="DFB6" s="474"/>
      <c r="DFC6" s="481"/>
      <c r="DFD6" s="474"/>
      <c r="DFE6" s="498"/>
      <c r="DFF6" s="499"/>
      <c r="DFG6" s="474"/>
      <c r="DFH6" s="474"/>
      <c r="DFI6" s="481"/>
      <c r="DFJ6" s="474"/>
      <c r="DFK6" s="498"/>
      <c r="DFL6" s="499"/>
      <c r="DFM6" s="474"/>
      <c r="DFN6" s="474"/>
      <c r="DFO6" s="481"/>
      <c r="DFP6" s="474"/>
      <c r="DFQ6" s="498"/>
      <c r="DFR6" s="499"/>
      <c r="DFS6" s="474"/>
      <c r="DFT6" s="474"/>
      <c r="DFU6" s="481"/>
      <c r="DFV6" s="474"/>
      <c r="DFW6" s="498"/>
      <c r="DFX6" s="499"/>
      <c r="DFY6" s="474"/>
      <c r="DFZ6" s="474"/>
      <c r="DGA6" s="481"/>
      <c r="DGB6" s="474"/>
      <c r="DGC6" s="498"/>
      <c r="DGD6" s="499"/>
      <c r="DGE6" s="474"/>
      <c r="DGF6" s="474"/>
      <c r="DGG6" s="481"/>
      <c r="DGH6" s="474"/>
      <c r="DGI6" s="498"/>
      <c r="DGJ6" s="499"/>
      <c r="DGK6" s="474"/>
      <c r="DGL6" s="474"/>
      <c r="DGM6" s="481"/>
      <c r="DGN6" s="474"/>
      <c r="DGO6" s="498"/>
      <c r="DGP6" s="499"/>
      <c r="DGQ6" s="474"/>
      <c r="DGR6" s="474"/>
      <c r="DGS6" s="481"/>
      <c r="DGT6" s="474"/>
      <c r="DGU6" s="498"/>
      <c r="DGV6" s="499"/>
      <c r="DGW6" s="474"/>
      <c r="DGX6" s="474"/>
      <c r="DGY6" s="481"/>
      <c r="DGZ6" s="474"/>
      <c r="DHA6" s="498"/>
      <c r="DHB6" s="499"/>
      <c r="DHC6" s="474"/>
      <c r="DHD6" s="474"/>
      <c r="DHE6" s="481"/>
      <c r="DHF6" s="474"/>
      <c r="DHG6" s="498"/>
      <c r="DHH6" s="499"/>
      <c r="DHI6" s="474"/>
      <c r="DHJ6" s="474"/>
      <c r="DHK6" s="481"/>
      <c r="DHL6" s="474"/>
      <c r="DHM6" s="498"/>
      <c r="DHN6" s="499"/>
      <c r="DHO6" s="474"/>
      <c r="DHP6" s="474"/>
      <c r="DHQ6" s="481"/>
      <c r="DHR6" s="474"/>
      <c r="DHS6" s="498"/>
      <c r="DHT6" s="499"/>
      <c r="DHU6" s="474"/>
      <c r="DHV6" s="474"/>
      <c r="DHW6" s="481"/>
      <c r="DHX6" s="474"/>
      <c r="DHY6" s="498"/>
      <c r="DHZ6" s="499"/>
      <c r="DIA6" s="474"/>
      <c r="DIB6" s="474"/>
      <c r="DIC6" s="481"/>
      <c r="DID6" s="474"/>
      <c r="DIE6" s="498"/>
      <c r="DIF6" s="499"/>
      <c r="DIG6" s="474"/>
      <c r="DIH6" s="474"/>
      <c r="DII6" s="481"/>
      <c r="DIJ6" s="474"/>
      <c r="DIK6" s="498"/>
      <c r="DIL6" s="499"/>
      <c r="DIM6" s="474"/>
      <c r="DIN6" s="474"/>
      <c r="DIO6" s="481"/>
      <c r="DIP6" s="474"/>
      <c r="DIQ6" s="498"/>
      <c r="DIR6" s="499"/>
      <c r="DIS6" s="474"/>
      <c r="DIT6" s="474"/>
      <c r="DIU6" s="481"/>
      <c r="DIV6" s="474"/>
      <c r="DIW6" s="498"/>
      <c r="DIX6" s="499"/>
      <c r="DIY6" s="474"/>
      <c r="DIZ6" s="474"/>
      <c r="DJA6" s="481"/>
      <c r="DJB6" s="474"/>
      <c r="DJC6" s="498"/>
      <c r="DJD6" s="499"/>
      <c r="DJE6" s="474"/>
      <c r="DJF6" s="474"/>
      <c r="DJG6" s="481"/>
      <c r="DJH6" s="474"/>
      <c r="DJI6" s="498"/>
      <c r="DJJ6" s="499"/>
      <c r="DJK6" s="474"/>
      <c r="DJL6" s="474"/>
      <c r="DJM6" s="481"/>
      <c r="DJN6" s="474"/>
      <c r="DJO6" s="498"/>
      <c r="DJP6" s="499"/>
      <c r="DJQ6" s="474"/>
      <c r="DJR6" s="474"/>
      <c r="DJS6" s="481"/>
      <c r="DJT6" s="474"/>
      <c r="DJU6" s="498"/>
      <c r="DJV6" s="499"/>
      <c r="DJW6" s="474"/>
      <c r="DJX6" s="474"/>
      <c r="DJY6" s="481"/>
      <c r="DJZ6" s="474"/>
      <c r="DKA6" s="498"/>
      <c r="DKB6" s="499"/>
      <c r="DKC6" s="474"/>
      <c r="DKD6" s="474"/>
      <c r="DKE6" s="481"/>
      <c r="DKF6" s="474"/>
      <c r="DKG6" s="498"/>
      <c r="DKH6" s="499"/>
      <c r="DKI6" s="474"/>
      <c r="DKJ6" s="474"/>
      <c r="DKK6" s="481"/>
      <c r="DKL6" s="474"/>
      <c r="DKM6" s="498"/>
      <c r="DKN6" s="499"/>
      <c r="DKO6" s="474"/>
      <c r="DKP6" s="474"/>
      <c r="DKQ6" s="481"/>
      <c r="DKR6" s="474"/>
      <c r="DKS6" s="498"/>
      <c r="DKT6" s="499"/>
      <c r="DKU6" s="474"/>
      <c r="DKV6" s="474"/>
      <c r="DKW6" s="481"/>
      <c r="DKX6" s="474"/>
      <c r="DKY6" s="498"/>
      <c r="DKZ6" s="499"/>
      <c r="DLA6" s="474"/>
      <c r="DLB6" s="474"/>
      <c r="DLC6" s="481"/>
      <c r="DLD6" s="474"/>
      <c r="DLE6" s="498"/>
      <c r="DLF6" s="499"/>
      <c r="DLG6" s="474"/>
      <c r="DLH6" s="474"/>
      <c r="DLI6" s="481"/>
      <c r="DLJ6" s="474"/>
      <c r="DLK6" s="498"/>
      <c r="DLL6" s="499"/>
      <c r="DLM6" s="474"/>
      <c r="DLN6" s="474"/>
      <c r="DLO6" s="481"/>
      <c r="DLP6" s="474"/>
      <c r="DLQ6" s="498"/>
      <c r="DLR6" s="499"/>
      <c r="DLS6" s="474"/>
      <c r="DLT6" s="474"/>
      <c r="DLU6" s="481"/>
      <c r="DLV6" s="474"/>
      <c r="DLW6" s="498"/>
      <c r="DLX6" s="499"/>
      <c r="DLY6" s="474"/>
      <c r="DLZ6" s="474"/>
      <c r="DMA6" s="481"/>
      <c r="DMB6" s="474"/>
      <c r="DMC6" s="498"/>
      <c r="DMD6" s="499"/>
      <c r="DME6" s="474"/>
      <c r="DMF6" s="474"/>
      <c r="DMG6" s="481"/>
      <c r="DMH6" s="474"/>
      <c r="DMI6" s="498"/>
      <c r="DMJ6" s="499"/>
      <c r="DMK6" s="474"/>
      <c r="DML6" s="474"/>
      <c r="DMM6" s="481"/>
      <c r="DMN6" s="474"/>
      <c r="DMO6" s="498"/>
      <c r="DMP6" s="499"/>
      <c r="DMQ6" s="474"/>
      <c r="DMR6" s="474"/>
      <c r="DMS6" s="481"/>
      <c r="DMT6" s="474"/>
      <c r="DMU6" s="498"/>
      <c r="DMV6" s="499"/>
      <c r="DMW6" s="474"/>
      <c r="DMX6" s="474"/>
      <c r="DMY6" s="481"/>
      <c r="DMZ6" s="474"/>
      <c r="DNA6" s="498"/>
      <c r="DNB6" s="499"/>
      <c r="DNC6" s="474"/>
      <c r="DND6" s="474"/>
      <c r="DNE6" s="481"/>
      <c r="DNF6" s="474"/>
      <c r="DNG6" s="498"/>
      <c r="DNH6" s="499"/>
      <c r="DNI6" s="474"/>
      <c r="DNJ6" s="474"/>
      <c r="DNK6" s="481"/>
      <c r="DNL6" s="474"/>
      <c r="DNM6" s="498"/>
      <c r="DNN6" s="499"/>
      <c r="DNO6" s="474"/>
      <c r="DNP6" s="474"/>
      <c r="DNQ6" s="481"/>
      <c r="DNR6" s="474"/>
      <c r="DNS6" s="498"/>
      <c r="DNT6" s="499"/>
      <c r="DNU6" s="474"/>
      <c r="DNV6" s="474"/>
      <c r="DNW6" s="481"/>
      <c r="DNX6" s="474"/>
      <c r="DNY6" s="498"/>
      <c r="DNZ6" s="499"/>
      <c r="DOA6" s="474"/>
      <c r="DOB6" s="474"/>
      <c r="DOC6" s="481"/>
      <c r="DOD6" s="474"/>
      <c r="DOE6" s="498"/>
      <c r="DOF6" s="499"/>
      <c r="DOG6" s="474"/>
      <c r="DOH6" s="474"/>
      <c r="DOI6" s="481"/>
      <c r="DOJ6" s="474"/>
      <c r="DOK6" s="498"/>
      <c r="DOL6" s="499"/>
      <c r="DOM6" s="474"/>
      <c r="DON6" s="474"/>
      <c r="DOO6" s="481"/>
      <c r="DOP6" s="474"/>
      <c r="DOQ6" s="498"/>
      <c r="DOR6" s="499"/>
      <c r="DOS6" s="474"/>
      <c r="DOT6" s="474"/>
      <c r="DOU6" s="481"/>
      <c r="DOV6" s="474"/>
      <c r="DOW6" s="498"/>
      <c r="DOX6" s="499"/>
      <c r="DOY6" s="474"/>
      <c r="DOZ6" s="474"/>
      <c r="DPA6" s="481"/>
      <c r="DPB6" s="474"/>
      <c r="DPC6" s="498"/>
      <c r="DPD6" s="499"/>
      <c r="DPE6" s="474"/>
      <c r="DPF6" s="474"/>
      <c r="DPG6" s="481"/>
      <c r="DPH6" s="474"/>
      <c r="DPI6" s="498"/>
      <c r="DPJ6" s="499"/>
      <c r="DPK6" s="474"/>
      <c r="DPL6" s="474"/>
      <c r="DPM6" s="481"/>
      <c r="DPN6" s="474"/>
      <c r="DPO6" s="498"/>
      <c r="DPP6" s="499"/>
      <c r="DPQ6" s="474"/>
      <c r="DPR6" s="474"/>
      <c r="DPS6" s="481"/>
      <c r="DPT6" s="474"/>
      <c r="DPU6" s="498"/>
      <c r="DPV6" s="499"/>
      <c r="DPW6" s="474"/>
      <c r="DPX6" s="474"/>
      <c r="DPY6" s="481"/>
      <c r="DPZ6" s="474"/>
      <c r="DQA6" s="498"/>
      <c r="DQB6" s="499"/>
      <c r="DQC6" s="474"/>
      <c r="DQD6" s="474"/>
      <c r="DQE6" s="481"/>
      <c r="DQF6" s="474"/>
      <c r="DQG6" s="498"/>
      <c r="DQH6" s="499"/>
      <c r="DQI6" s="474"/>
      <c r="DQJ6" s="474"/>
      <c r="DQK6" s="481"/>
      <c r="DQL6" s="474"/>
      <c r="DQM6" s="498"/>
      <c r="DQN6" s="499"/>
      <c r="DQO6" s="474"/>
      <c r="DQP6" s="474"/>
      <c r="DQQ6" s="481"/>
      <c r="DQR6" s="474"/>
      <c r="DQS6" s="498"/>
      <c r="DQT6" s="499"/>
      <c r="DQU6" s="474"/>
      <c r="DQV6" s="474"/>
      <c r="DQW6" s="481"/>
      <c r="DQX6" s="474"/>
      <c r="DQY6" s="498"/>
      <c r="DQZ6" s="499"/>
      <c r="DRA6" s="474"/>
      <c r="DRB6" s="474"/>
      <c r="DRC6" s="481"/>
      <c r="DRD6" s="474"/>
      <c r="DRE6" s="498"/>
      <c r="DRF6" s="499"/>
      <c r="DRG6" s="474"/>
      <c r="DRH6" s="474"/>
      <c r="DRI6" s="481"/>
      <c r="DRJ6" s="474"/>
      <c r="DRK6" s="498"/>
      <c r="DRL6" s="499"/>
      <c r="DRM6" s="474"/>
      <c r="DRN6" s="474"/>
      <c r="DRO6" s="481"/>
      <c r="DRP6" s="474"/>
      <c r="DRQ6" s="498"/>
      <c r="DRR6" s="499"/>
      <c r="DRS6" s="474"/>
      <c r="DRT6" s="474"/>
      <c r="DRU6" s="481"/>
      <c r="DRV6" s="474"/>
      <c r="DRW6" s="498"/>
      <c r="DRX6" s="499"/>
      <c r="DRY6" s="474"/>
      <c r="DRZ6" s="474"/>
      <c r="DSA6" s="481"/>
      <c r="DSB6" s="474"/>
      <c r="DSC6" s="498"/>
      <c r="DSD6" s="499"/>
      <c r="DSE6" s="474"/>
      <c r="DSF6" s="474"/>
      <c r="DSG6" s="481"/>
      <c r="DSH6" s="474"/>
      <c r="DSI6" s="498"/>
      <c r="DSJ6" s="499"/>
      <c r="DSK6" s="474"/>
      <c r="DSL6" s="474"/>
      <c r="DSM6" s="481"/>
      <c r="DSN6" s="474"/>
      <c r="DSO6" s="498"/>
      <c r="DSP6" s="499"/>
      <c r="DSQ6" s="474"/>
      <c r="DSR6" s="474"/>
      <c r="DSS6" s="481"/>
      <c r="DST6" s="474"/>
      <c r="DSU6" s="498"/>
      <c r="DSV6" s="499"/>
      <c r="DSW6" s="474"/>
      <c r="DSX6" s="474"/>
      <c r="DSY6" s="481"/>
      <c r="DSZ6" s="474"/>
      <c r="DTA6" s="498"/>
      <c r="DTB6" s="499"/>
      <c r="DTC6" s="474"/>
      <c r="DTD6" s="474"/>
      <c r="DTE6" s="481"/>
      <c r="DTF6" s="474"/>
      <c r="DTG6" s="498"/>
      <c r="DTH6" s="499"/>
      <c r="DTI6" s="474"/>
      <c r="DTJ6" s="474"/>
      <c r="DTK6" s="481"/>
      <c r="DTL6" s="474"/>
      <c r="DTM6" s="498"/>
      <c r="DTN6" s="499"/>
      <c r="DTO6" s="474"/>
      <c r="DTP6" s="474"/>
      <c r="DTQ6" s="481"/>
      <c r="DTR6" s="474"/>
      <c r="DTS6" s="498"/>
      <c r="DTT6" s="499"/>
      <c r="DTU6" s="474"/>
      <c r="DTV6" s="474"/>
      <c r="DTW6" s="481"/>
      <c r="DTX6" s="474"/>
      <c r="DTY6" s="498"/>
      <c r="DTZ6" s="499"/>
      <c r="DUA6" s="474"/>
      <c r="DUB6" s="474"/>
      <c r="DUC6" s="481"/>
      <c r="DUD6" s="474"/>
      <c r="DUE6" s="498"/>
      <c r="DUF6" s="499"/>
      <c r="DUG6" s="474"/>
      <c r="DUH6" s="474"/>
      <c r="DUI6" s="481"/>
      <c r="DUJ6" s="474"/>
      <c r="DUK6" s="498"/>
      <c r="DUL6" s="499"/>
      <c r="DUM6" s="474"/>
      <c r="DUN6" s="474"/>
      <c r="DUO6" s="481"/>
      <c r="DUP6" s="474"/>
      <c r="DUQ6" s="498"/>
      <c r="DUR6" s="499"/>
      <c r="DUS6" s="474"/>
      <c r="DUT6" s="474"/>
      <c r="DUU6" s="481"/>
      <c r="DUV6" s="474"/>
      <c r="DUW6" s="498"/>
      <c r="DUX6" s="499"/>
      <c r="DUY6" s="474"/>
      <c r="DUZ6" s="474"/>
      <c r="DVA6" s="481"/>
      <c r="DVB6" s="474"/>
      <c r="DVC6" s="498"/>
      <c r="DVD6" s="499"/>
      <c r="DVE6" s="474"/>
      <c r="DVF6" s="474"/>
      <c r="DVG6" s="481"/>
      <c r="DVH6" s="474"/>
      <c r="DVI6" s="498"/>
      <c r="DVJ6" s="499"/>
      <c r="DVK6" s="474"/>
      <c r="DVL6" s="474"/>
      <c r="DVM6" s="481"/>
      <c r="DVN6" s="474"/>
      <c r="DVO6" s="498"/>
      <c r="DVP6" s="499"/>
      <c r="DVQ6" s="474"/>
      <c r="DVR6" s="474"/>
      <c r="DVS6" s="481"/>
      <c r="DVT6" s="474"/>
      <c r="DVU6" s="498"/>
      <c r="DVV6" s="499"/>
      <c r="DVW6" s="474"/>
      <c r="DVX6" s="474"/>
      <c r="DVY6" s="481"/>
      <c r="DVZ6" s="474"/>
      <c r="DWA6" s="498"/>
      <c r="DWB6" s="499"/>
      <c r="DWC6" s="474"/>
      <c r="DWD6" s="474"/>
      <c r="DWE6" s="481"/>
      <c r="DWF6" s="474"/>
      <c r="DWG6" s="498"/>
      <c r="DWH6" s="499"/>
      <c r="DWI6" s="474"/>
      <c r="DWJ6" s="474"/>
      <c r="DWK6" s="481"/>
      <c r="DWL6" s="474"/>
      <c r="DWM6" s="498"/>
      <c r="DWN6" s="499"/>
      <c r="DWO6" s="474"/>
      <c r="DWP6" s="474"/>
      <c r="DWQ6" s="481"/>
      <c r="DWR6" s="474"/>
      <c r="DWS6" s="498"/>
      <c r="DWT6" s="499"/>
      <c r="DWU6" s="474"/>
      <c r="DWV6" s="474"/>
      <c r="DWW6" s="481"/>
      <c r="DWX6" s="474"/>
      <c r="DWY6" s="498"/>
      <c r="DWZ6" s="499"/>
      <c r="DXA6" s="474"/>
      <c r="DXB6" s="474"/>
      <c r="DXC6" s="481"/>
      <c r="DXD6" s="474"/>
      <c r="DXE6" s="498"/>
      <c r="DXF6" s="499"/>
      <c r="DXG6" s="474"/>
      <c r="DXH6" s="474"/>
      <c r="DXI6" s="481"/>
      <c r="DXJ6" s="474"/>
      <c r="DXK6" s="498"/>
      <c r="DXL6" s="499"/>
      <c r="DXM6" s="474"/>
      <c r="DXN6" s="474"/>
      <c r="DXO6" s="481"/>
      <c r="DXP6" s="474"/>
      <c r="DXQ6" s="498"/>
      <c r="DXR6" s="499"/>
      <c r="DXS6" s="474"/>
      <c r="DXT6" s="474"/>
      <c r="DXU6" s="481"/>
      <c r="DXV6" s="474"/>
      <c r="DXW6" s="498"/>
      <c r="DXX6" s="499"/>
      <c r="DXY6" s="474"/>
      <c r="DXZ6" s="474"/>
      <c r="DYA6" s="481"/>
      <c r="DYB6" s="474"/>
      <c r="DYC6" s="498"/>
      <c r="DYD6" s="499"/>
      <c r="DYE6" s="474"/>
      <c r="DYF6" s="474"/>
      <c r="DYG6" s="481"/>
      <c r="DYH6" s="474"/>
      <c r="DYI6" s="498"/>
      <c r="DYJ6" s="499"/>
      <c r="DYK6" s="474"/>
      <c r="DYL6" s="474"/>
      <c r="DYM6" s="481"/>
      <c r="DYN6" s="474"/>
      <c r="DYO6" s="498"/>
      <c r="DYP6" s="499"/>
      <c r="DYQ6" s="474"/>
      <c r="DYR6" s="474"/>
      <c r="DYS6" s="481"/>
      <c r="DYT6" s="474"/>
      <c r="DYU6" s="498"/>
      <c r="DYV6" s="499"/>
      <c r="DYW6" s="474"/>
      <c r="DYX6" s="474"/>
      <c r="DYY6" s="481"/>
      <c r="DYZ6" s="474"/>
      <c r="DZA6" s="498"/>
      <c r="DZB6" s="499"/>
      <c r="DZC6" s="474"/>
      <c r="DZD6" s="474"/>
      <c r="DZE6" s="481"/>
      <c r="DZF6" s="474"/>
      <c r="DZG6" s="498"/>
      <c r="DZH6" s="499"/>
      <c r="DZI6" s="474"/>
      <c r="DZJ6" s="474"/>
      <c r="DZK6" s="481"/>
      <c r="DZL6" s="474"/>
      <c r="DZM6" s="498"/>
      <c r="DZN6" s="499"/>
      <c r="DZO6" s="474"/>
      <c r="DZP6" s="474"/>
      <c r="DZQ6" s="481"/>
      <c r="DZR6" s="474"/>
      <c r="DZS6" s="498"/>
      <c r="DZT6" s="499"/>
      <c r="DZU6" s="474"/>
      <c r="DZV6" s="474"/>
      <c r="DZW6" s="481"/>
      <c r="DZX6" s="474"/>
      <c r="DZY6" s="498"/>
      <c r="DZZ6" s="499"/>
      <c r="EAA6" s="474"/>
      <c r="EAB6" s="474"/>
      <c r="EAC6" s="481"/>
      <c r="EAD6" s="474"/>
      <c r="EAE6" s="498"/>
      <c r="EAF6" s="499"/>
      <c r="EAG6" s="474"/>
      <c r="EAH6" s="474"/>
      <c r="EAI6" s="481"/>
      <c r="EAJ6" s="474"/>
      <c r="EAK6" s="498"/>
      <c r="EAL6" s="499"/>
      <c r="EAM6" s="474"/>
      <c r="EAN6" s="474"/>
      <c r="EAO6" s="481"/>
      <c r="EAP6" s="474"/>
      <c r="EAQ6" s="498"/>
      <c r="EAR6" s="499"/>
      <c r="EAS6" s="474"/>
      <c r="EAT6" s="474"/>
      <c r="EAU6" s="481"/>
      <c r="EAV6" s="474"/>
      <c r="EAW6" s="498"/>
      <c r="EAX6" s="499"/>
      <c r="EAY6" s="474"/>
      <c r="EAZ6" s="474"/>
      <c r="EBA6" s="481"/>
      <c r="EBB6" s="474"/>
      <c r="EBC6" s="498"/>
      <c r="EBD6" s="499"/>
      <c r="EBE6" s="474"/>
      <c r="EBF6" s="474"/>
      <c r="EBG6" s="481"/>
      <c r="EBH6" s="474"/>
      <c r="EBI6" s="498"/>
      <c r="EBJ6" s="499"/>
      <c r="EBK6" s="474"/>
      <c r="EBL6" s="474"/>
      <c r="EBM6" s="481"/>
      <c r="EBN6" s="474"/>
      <c r="EBO6" s="498"/>
      <c r="EBP6" s="499"/>
      <c r="EBQ6" s="474"/>
      <c r="EBR6" s="474"/>
      <c r="EBS6" s="481"/>
      <c r="EBT6" s="474"/>
      <c r="EBU6" s="498"/>
      <c r="EBV6" s="499"/>
      <c r="EBW6" s="474"/>
      <c r="EBX6" s="474"/>
      <c r="EBY6" s="481"/>
      <c r="EBZ6" s="474"/>
      <c r="ECA6" s="498"/>
      <c r="ECB6" s="499"/>
      <c r="ECC6" s="474"/>
      <c r="ECD6" s="474"/>
      <c r="ECE6" s="481"/>
      <c r="ECF6" s="474"/>
      <c r="ECG6" s="498"/>
      <c r="ECH6" s="499"/>
      <c r="ECI6" s="474"/>
      <c r="ECJ6" s="474"/>
      <c r="ECK6" s="481"/>
      <c r="ECL6" s="474"/>
      <c r="ECM6" s="498"/>
      <c r="ECN6" s="499"/>
      <c r="ECO6" s="474"/>
      <c r="ECP6" s="474"/>
      <c r="ECQ6" s="481"/>
      <c r="ECR6" s="474"/>
      <c r="ECS6" s="498"/>
      <c r="ECT6" s="499"/>
      <c r="ECU6" s="474"/>
      <c r="ECV6" s="474"/>
      <c r="ECW6" s="481"/>
      <c r="ECX6" s="474"/>
      <c r="ECY6" s="498"/>
      <c r="ECZ6" s="499"/>
      <c r="EDA6" s="474"/>
      <c r="EDB6" s="474"/>
      <c r="EDC6" s="481"/>
      <c r="EDD6" s="474"/>
      <c r="EDE6" s="498"/>
      <c r="EDF6" s="499"/>
      <c r="EDG6" s="474"/>
      <c r="EDH6" s="474"/>
      <c r="EDI6" s="481"/>
      <c r="EDJ6" s="474"/>
      <c r="EDK6" s="498"/>
      <c r="EDL6" s="499"/>
      <c r="EDM6" s="474"/>
      <c r="EDN6" s="474"/>
      <c r="EDO6" s="481"/>
      <c r="EDP6" s="474"/>
      <c r="EDQ6" s="498"/>
      <c r="EDR6" s="499"/>
      <c r="EDS6" s="474"/>
      <c r="EDT6" s="474"/>
      <c r="EDU6" s="481"/>
      <c r="EDV6" s="474"/>
      <c r="EDW6" s="498"/>
      <c r="EDX6" s="499"/>
      <c r="EDY6" s="474"/>
      <c r="EDZ6" s="474"/>
      <c r="EEA6" s="481"/>
      <c r="EEB6" s="474"/>
      <c r="EEC6" s="498"/>
      <c r="EED6" s="499"/>
      <c r="EEE6" s="474"/>
      <c r="EEF6" s="474"/>
      <c r="EEG6" s="481"/>
      <c r="EEH6" s="474"/>
      <c r="EEI6" s="498"/>
      <c r="EEJ6" s="499"/>
      <c r="EEK6" s="474"/>
      <c r="EEL6" s="474"/>
      <c r="EEM6" s="481"/>
      <c r="EEN6" s="474"/>
      <c r="EEO6" s="498"/>
      <c r="EEP6" s="499"/>
      <c r="EEQ6" s="474"/>
      <c r="EER6" s="474"/>
      <c r="EES6" s="481"/>
      <c r="EET6" s="474"/>
      <c r="EEU6" s="498"/>
      <c r="EEV6" s="499"/>
      <c r="EEW6" s="474"/>
      <c r="EEX6" s="474"/>
      <c r="EEY6" s="481"/>
      <c r="EEZ6" s="474"/>
      <c r="EFA6" s="498"/>
      <c r="EFB6" s="499"/>
      <c r="EFC6" s="474"/>
      <c r="EFD6" s="474"/>
      <c r="EFE6" s="481"/>
      <c r="EFF6" s="474"/>
      <c r="EFG6" s="498"/>
      <c r="EFH6" s="499"/>
      <c r="EFI6" s="474"/>
      <c r="EFJ6" s="474"/>
      <c r="EFK6" s="481"/>
      <c r="EFL6" s="474"/>
      <c r="EFM6" s="498"/>
      <c r="EFN6" s="499"/>
      <c r="EFO6" s="474"/>
      <c r="EFP6" s="474"/>
      <c r="EFQ6" s="481"/>
      <c r="EFR6" s="474"/>
      <c r="EFS6" s="498"/>
      <c r="EFT6" s="499"/>
      <c r="EFU6" s="474"/>
      <c r="EFV6" s="474"/>
      <c r="EFW6" s="481"/>
      <c r="EFX6" s="474"/>
      <c r="EFY6" s="498"/>
      <c r="EFZ6" s="499"/>
      <c r="EGA6" s="474"/>
      <c r="EGB6" s="474"/>
      <c r="EGC6" s="481"/>
      <c r="EGD6" s="474"/>
      <c r="EGE6" s="498"/>
      <c r="EGF6" s="499"/>
      <c r="EGG6" s="474"/>
      <c r="EGH6" s="474"/>
      <c r="EGI6" s="481"/>
      <c r="EGJ6" s="474"/>
      <c r="EGK6" s="498"/>
      <c r="EGL6" s="499"/>
      <c r="EGM6" s="474"/>
      <c r="EGN6" s="474"/>
      <c r="EGO6" s="481"/>
      <c r="EGP6" s="474"/>
      <c r="EGQ6" s="498"/>
      <c r="EGR6" s="499"/>
      <c r="EGS6" s="474"/>
      <c r="EGT6" s="474"/>
      <c r="EGU6" s="481"/>
      <c r="EGV6" s="474"/>
      <c r="EGW6" s="498"/>
      <c r="EGX6" s="499"/>
      <c r="EGY6" s="474"/>
      <c r="EGZ6" s="474"/>
      <c r="EHA6" s="481"/>
      <c r="EHB6" s="474"/>
      <c r="EHC6" s="498"/>
      <c r="EHD6" s="499"/>
      <c r="EHE6" s="474"/>
      <c r="EHF6" s="474"/>
      <c r="EHG6" s="481"/>
      <c r="EHH6" s="474"/>
      <c r="EHI6" s="498"/>
      <c r="EHJ6" s="499"/>
      <c r="EHK6" s="474"/>
      <c r="EHL6" s="474"/>
      <c r="EHM6" s="481"/>
      <c r="EHN6" s="474"/>
      <c r="EHO6" s="498"/>
      <c r="EHP6" s="499"/>
      <c r="EHQ6" s="474"/>
      <c r="EHR6" s="474"/>
      <c r="EHS6" s="481"/>
      <c r="EHT6" s="474"/>
      <c r="EHU6" s="498"/>
      <c r="EHV6" s="499"/>
      <c r="EHW6" s="474"/>
      <c r="EHX6" s="474"/>
      <c r="EHY6" s="481"/>
      <c r="EHZ6" s="474"/>
      <c r="EIA6" s="498"/>
      <c r="EIB6" s="499"/>
      <c r="EIC6" s="474"/>
      <c r="EID6" s="474"/>
      <c r="EIE6" s="481"/>
      <c r="EIF6" s="474"/>
      <c r="EIG6" s="498"/>
      <c r="EIH6" s="499"/>
      <c r="EII6" s="474"/>
      <c r="EIJ6" s="474"/>
      <c r="EIK6" s="481"/>
      <c r="EIL6" s="474"/>
      <c r="EIM6" s="498"/>
      <c r="EIN6" s="499"/>
      <c r="EIO6" s="474"/>
      <c r="EIP6" s="474"/>
      <c r="EIQ6" s="481"/>
      <c r="EIR6" s="474"/>
      <c r="EIS6" s="498"/>
      <c r="EIT6" s="499"/>
      <c r="EIU6" s="474"/>
      <c r="EIV6" s="474"/>
      <c r="EIW6" s="481"/>
      <c r="EIX6" s="474"/>
      <c r="EIY6" s="498"/>
      <c r="EIZ6" s="499"/>
      <c r="EJA6" s="474"/>
      <c r="EJB6" s="474"/>
      <c r="EJC6" s="481"/>
      <c r="EJD6" s="474"/>
      <c r="EJE6" s="498"/>
      <c r="EJF6" s="499"/>
      <c r="EJG6" s="474"/>
      <c r="EJH6" s="474"/>
      <c r="EJI6" s="481"/>
      <c r="EJJ6" s="474"/>
      <c r="EJK6" s="498"/>
      <c r="EJL6" s="499"/>
      <c r="EJM6" s="474"/>
      <c r="EJN6" s="474"/>
      <c r="EJO6" s="481"/>
      <c r="EJP6" s="474"/>
      <c r="EJQ6" s="498"/>
      <c r="EJR6" s="499"/>
      <c r="EJS6" s="474"/>
      <c r="EJT6" s="474"/>
      <c r="EJU6" s="481"/>
      <c r="EJV6" s="474"/>
      <c r="EJW6" s="498"/>
      <c r="EJX6" s="499"/>
      <c r="EJY6" s="474"/>
      <c r="EJZ6" s="474"/>
      <c r="EKA6" s="481"/>
      <c r="EKB6" s="474"/>
      <c r="EKC6" s="498"/>
      <c r="EKD6" s="499"/>
      <c r="EKE6" s="474"/>
      <c r="EKF6" s="474"/>
      <c r="EKG6" s="481"/>
      <c r="EKH6" s="474"/>
      <c r="EKI6" s="498"/>
      <c r="EKJ6" s="499"/>
      <c r="EKK6" s="474"/>
      <c r="EKL6" s="474"/>
      <c r="EKM6" s="481"/>
      <c r="EKN6" s="474"/>
      <c r="EKO6" s="498"/>
      <c r="EKP6" s="499"/>
      <c r="EKQ6" s="474"/>
      <c r="EKR6" s="474"/>
      <c r="EKS6" s="481"/>
      <c r="EKT6" s="474"/>
      <c r="EKU6" s="498"/>
      <c r="EKV6" s="499"/>
      <c r="EKW6" s="474"/>
      <c r="EKX6" s="474"/>
      <c r="EKY6" s="481"/>
      <c r="EKZ6" s="474"/>
      <c r="ELA6" s="498"/>
      <c r="ELB6" s="499"/>
      <c r="ELC6" s="474"/>
      <c r="ELD6" s="474"/>
      <c r="ELE6" s="481"/>
      <c r="ELF6" s="474"/>
      <c r="ELG6" s="498"/>
      <c r="ELH6" s="499"/>
      <c r="ELI6" s="474"/>
      <c r="ELJ6" s="474"/>
      <c r="ELK6" s="481"/>
      <c r="ELL6" s="474"/>
      <c r="ELM6" s="498"/>
      <c r="ELN6" s="499"/>
      <c r="ELO6" s="474"/>
      <c r="ELP6" s="474"/>
      <c r="ELQ6" s="481"/>
      <c r="ELR6" s="474"/>
      <c r="ELS6" s="498"/>
      <c r="ELT6" s="499"/>
      <c r="ELU6" s="474"/>
      <c r="ELV6" s="474"/>
      <c r="ELW6" s="481"/>
      <c r="ELX6" s="474"/>
      <c r="ELY6" s="498"/>
      <c r="ELZ6" s="499"/>
      <c r="EMA6" s="474"/>
      <c r="EMB6" s="474"/>
      <c r="EMC6" s="481"/>
      <c r="EMD6" s="474"/>
      <c r="EME6" s="498"/>
      <c r="EMF6" s="499"/>
      <c r="EMG6" s="474"/>
      <c r="EMH6" s="474"/>
      <c r="EMI6" s="481"/>
      <c r="EMJ6" s="474"/>
      <c r="EMK6" s="498"/>
      <c r="EML6" s="499"/>
      <c r="EMM6" s="474"/>
      <c r="EMN6" s="474"/>
      <c r="EMO6" s="481"/>
      <c r="EMP6" s="474"/>
      <c r="EMQ6" s="498"/>
      <c r="EMR6" s="499"/>
      <c r="EMS6" s="474"/>
      <c r="EMT6" s="474"/>
      <c r="EMU6" s="481"/>
      <c r="EMV6" s="474"/>
      <c r="EMW6" s="498"/>
      <c r="EMX6" s="499"/>
      <c r="EMY6" s="474"/>
      <c r="EMZ6" s="474"/>
      <c r="ENA6" s="481"/>
      <c r="ENB6" s="474"/>
      <c r="ENC6" s="498"/>
      <c r="END6" s="499"/>
      <c r="ENE6" s="474"/>
      <c r="ENF6" s="474"/>
      <c r="ENG6" s="481"/>
      <c r="ENH6" s="474"/>
      <c r="ENI6" s="498"/>
      <c r="ENJ6" s="499"/>
      <c r="ENK6" s="474"/>
      <c r="ENL6" s="474"/>
      <c r="ENM6" s="481"/>
      <c r="ENN6" s="474"/>
      <c r="ENO6" s="498"/>
      <c r="ENP6" s="499"/>
      <c r="ENQ6" s="474"/>
      <c r="ENR6" s="474"/>
      <c r="ENS6" s="481"/>
      <c r="ENT6" s="474"/>
      <c r="ENU6" s="498"/>
      <c r="ENV6" s="499"/>
      <c r="ENW6" s="474"/>
      <c r="ENX6" s="474"/>
      <c r="ENY6" s="481"/>
      <c r="ENZ6" s="474"/>
      <c r="EOA6" s="498"/>
      <c r="EOB6" s="499"/>
      <c r="EOC6" s="474"/>
      <c r="EOD6" s="474"/>
      <c r="EOE6" s="481"/>
      <c r="EOF6" s="474"/>
      <c r="EOG6" s="498"/>
      <c r="EOH6" s="499"/>
      <c r="EOI6" s="474"/>
      <c r="EOJ6" s="474"/>
      <c r="EOK6" s="481"/>
      <c r="EOL6" s="474"/>
      <c r="EOM6" s="498"/>
      <c r="EON6" s="499"/>
      <c r="EOO6" s="474"/>
      <c r="EOP6" s="474"/>
      <c r="EOQ6" s="481"/>
      <c r="EOR6" s="474"/>
      <c r="EOS6" s="498"/>
      <c r="EOT6" s="499"/>
      <c r="EOU6" s="474"/>
      <c r="EOV6" s="474"/>
      <c r="EOW6" s="481"/>
      <c r="EOX6" s="474"/>
      <c r="EOY6" s="498"/>
      <c r="EOZ6" s="499"/>
      <c r="EPA6" s="474"/>
      <c r="EPB6" s="474"/>
      <c r="EPC6" s="481"/>
      <c r="EPD6" s="474"/>
      <c r="EPE6" s="498"/>
      <c r="EPF6" s="499"/>
      <c r="EPG6" s="474"/>
      <c r="EPH6" s="474"/>
      <c r="EPI6" s="481"/>
      <c r="EPJ6" s="474"/>
      <c r="EPK6" s="498"/>
      <c r="EPL6" s="499"/>
      <c r="EPM6" s="474"/>
      <c r="EPN6" s="474"/>
      <c r="EPO6" s="481"/>
      <c r="EPP6" s="474"/>
      <c r="EPQ6" s="498"/>
      <c r="EPR6" s="499"/>
      <c r="EPS6" s="474"/>
      <c r="EPT6" s="474"/>
      <c r="EPU6" s="481"/>
      <c r="EPV6" s="474"/>
      <c r="EPW6" s="498"/>
      <c r="EPX6" s="499"/>
      <c r="EPY6" s="474"/>
      <c r="EPZ6" s="474"/>
      <c r="EQA6" s="481"/>
      <c r="EQB6" s="474"/>
      <c r="EQC6" s="498"/>
      <c r="EQD6" s="499"/>
      <c r="EQE6" s="474"/>
      <c r="EQF6" s="474"/>
      <c r="EQG6" s="481"/>
      <c r="EQH6" s="474"/>
      <c r="EQI6" s="498"/>
      <c r="EQJ6" s="499"/>
      <c r="EQK6" s="474"/>
      <c r="EQL6" s="474"/>
      <c r="EQM6" s="481"/>
      <c r="EQN6" s="474"/>
      <c r="EQO6" s="498"/>
      <c r="EQP6" s="499"/>
      <c r="EQQ6" s="474"/>
      <c r="EQR6" s="474"/>
      <c r="EQS6" s="481"/>
      <c r="EQT6" s="474"/>
      <c r="EQU6" s="498"/>
      <c r="EQV6" s="499"/>
      <c r="EQW6" s="474"/>
      <c r="EQX6" s="474"/>
      <c r="EQY6" s="481"/>
      <c r="EQZ6" s="474"/>
      <c r="ERA6" s="498"/>
      <c r="ERB6" s="499"/>
      <c r="ERC6" s="474"/>
      <c r="ERD6" s="474"/>
      <c r="ERE6" s="481"/>
      <c r="ERF6" s="474"/>
      <c r="ERG6" s="498"/>
      <c r="ERH6" s="499"/>
      <c r="ERI6" s="474"/>
      <c r="ERJ6" s="474"/>
      <c r="ERK6" s="481"/>
      <c r="ERL6" s="474"/>
      <c r="ERM6" s="498"/>
      <c r="ERN6" s="499"/>
      <c r="ERO6" s="474"/>
      <c r="ERP6" s="474"/>
      <c r="ERQ6" s="481"/>
      <c r="ERR6" s="474"/>
      <c r="ERS6" s="498"/>
      <c r="ERT6" s="499"/>
      <c r="ERU6" s="474"/>
      <c r="ERV6" s="474"/>
      <c r="ERW6" s="481"/>
      <c r="ERX6" s="474"/>
      <c r="ERY6" s="498"/>
      <c r="ERZ6" s="499"/>
      <c r="ESA6" s="474"/>
      <c r="ESB6" s="474"/>
      <c r="ESC6" s="481"/>
      <c r="ESD6" s="474"/>
      <c r="ESE6" s="498"/>
      <c r="ESF6" s="499"/>
      <c r="ESG6" s="474"/>
      <c r="ESH6" s="474"/>
      <c r="ESI6" s="481"/>
      <c r="ESJ6" s="474"/>
      <c r="ESK6" s="498"/>
      <c r="ESL6" s="499"/>
      <c r="ESM6" s="474"/>
      <c r="ESN6" s="474"/>
      <c r="ESO6" s="481"/>
      <c r="ESP6" s="474"/>
      <c r="ESQ6" s="498"/>
      <c r="ESR6" s="499"/>
      <c r="ESS6" s="474"/>
      <c r="EST6" s="474"/>
      <c r="ESU6" s="481"/>
      <c r="ESV6" s="474"/>
      <c r="ESW6" s="498"/>
      <c r="ESX6" s="499"/>
      <c r="ESY6" s="474"/>
      <c r="ESZ6" s="474"/>
      <c r="ETA6" s="481"/>
      <c r="ETB6" s="474"/>
      <c r="ETC6" s="498"/>
      <c r="ETD6" s="499"/>
      <c r="ETE6" s="474"/>
      <c r="ETF6" s="474"/>
      <c r="ETG6" s="481"/>
      <c r="ETH6" s="474"/>
      <c r="ETI6" s="498"/>
      <c r="ETJ6" s="499"/>
      <c r="ETK6" s="474"/>
      <c r="ETL6" s="474"/>
      <c r="ETM6" s="481"/>
      <c r="ETN6" s="474"/>
      <c r="ETO6" s="498"/>
      <c r="ETP6" s="499"/>
      <c r="ETQ6" s="474"/>
      <c r="ETR6" s="474"/>
      <c r="ETS6" s="481"/>
      <c r="ETT6" s="474"/>
      <c r="ETU6" s="498"/>
      <c r="ETV6" s="499"/>
      <c r="ETW6" s="474"/>
      <c r="ETX6" s="474"/>
      <c r="ETY6" s="481"/>
      <c r="ETZ6" s="474"/>
      <c r="EUA6" s="498"/>
      <c r="EUB6" s="499"/>
      <c r="EUC6" s="474"/>
      <c r="EUD6" s="474"/>
      <c r="EUE6" s="481"/>
      <c r="EUF6" s="474"/>
      <c r="EUG6" s="498"/>
      <c r="EUH6" s="499"/>
      <c r="EUI6" s="474"/>
      <c r="EUJ6" s="474"/>
      <c r="EUK6" s="481"/>
      <c r="EUL6" s="474"/>
      <c r="EUM6" s="498"/>
      <c r="EUN6" s="499"/>
      <c r="EUO6" s="474"/>
      <c r="EUP6" s="474"/>
      <c r="EUQ6" s="481"/>
      <c r="EUR6" s="474"/>
      <c r="EUS6" s="498"/>
      <c r="EUT6" s="499"/>
      <c r="EUU6" s="474"/>
      <c r="EUV6" s="474"/>
      <c r="EUW6" s="481"/>
      <c r="EUX6" s="474"/>
      <c r="EUY6" s="498"/>
      <c r="EUZ6" s="499"/>
      <c r="EVA6" s="474"/>
      <c r="EVB6" s="474"/>
      <c r="EVC6" s="481"/>
      <c r="EVD6" s="474"/>
      <c r="EVE6" s="498"/>
      <c r="EVF6" s="499"/>
      <c r="EVG6" s="474"/>
      <c r="EVH6" s="474"/>
      <c r="EVI6" s="481"/>
      <c r="EVJ6" s="474"/>
      <c r="EVK6" s="498"/>
      <c r="EVL6" s="499"/>
      <c r="EVM6" s="474"/>
      <c r="EVN6" s="474"/>
      <c r="EVO6" s="481"/>
      <c r="EVP6" s="474"/>
      <c r="EVQ6" s="498"/>
      <c r="EVR6" s="499"/>
      <c r="EVS6" s="474"/>
      <c r="EVT6" s="474"/>
      <c r="EVU6" s="481"/>
      <c r="EVV6" s="474"/>
      <c r="EVW6" s="498"/>
      <c r="EVX6" s="499"/>
      <c r="EVY6" s="474"/>
      <c r="EVZ6" s="474"/>
      <c r="EWA6" s="481"/>
      <c r="EWB6" s="474"/>
      <c r="EWC6" s="498"/>
      <c r="EWD6" s="499"/>
      <c r="EWE6" s="474"/>
      <c r="EWF6" s="474"/>
      <c r="EWG6" s="481"/>
      <c r="EWH6" s="474"/>
      <c r="EWI6" s="498"/>
      <c r="EWJ6" s="499"/>
      <c r="EWK6" s="474"/>
      <c r="EWL6" s="474"/>
      <c r="EWM6" s="481"/>
      <c r="EWN6" s="474"/>
      <c r="EWO6" s="498"/>
      <c r="EWP6" s="499"/>
      <c r="EWQ6" s="474"/>
      <c r="EWR6" s="474"/>
      <c r="EWS6" s="481"/>
      <c r="EWT6" s="474"/>
      <c r="EWU6" s="498"/>
      <c r="EWV6" s="499"/>
      <c r="EWW6" s="474"/>
      <c r="EWX6" s="474"/>
      <c r="EWY6" s="481"/>
      <c r="EWZ6" s="474"/>
      <c r="EXA6" s="498"/>
      <c r="EXB6" s="499"/>
      <c r="EXC6" s="474"/>
      <c r="EXD6" s="474"/>
      <c r="EXE6" s="481"/>
      <c r="EXF6" s="474"/>
      <c r="EXG6" s="498"/>
      <c r="EXH6" s="499"/>
      <c r="EXI6" s="474"/>
      <c r="EXJ6" s="474"/>
      <c r="EXK6" s="481"/>
      <c r="EXL6" s="474"/>
      <c r="EXM6" s="498"/>
      <c r="EXN6" s="499"/>
      <c r="EXO6" s="474"/>
      <c r="EXP6" s="474"/>
      <c r="EXQ6" s="481"/>
      <c r="EXR6" s="474"/>
      <c r="EXS6" s="498"/>
      <c r="EXT6" s="499"/>
      <c r="EXU6" s="474"/>
      <c r="EXV6" s="474"/>
      <c r="EXW6" s="481"/>
      <c r="EXX6" s="474"/>
      <c r="EXY6" s="498"/>
      <c r="EXZ6" s="499"/>
      <c r="EYA6" s="474"/>
      <c r="EYB6" s="474"/>
      <c r="EYC6" s="481"/>
      <c r="EYD6" s="474"/>
      <c r="EYE6" s="498"/>
      <c r="EYF6" s="499"/>
      <c r="EYG6" s="474"/>
      <c r="EYH6" s="474"/>
      <c r="EYI6" s="481"/>
      <c r="EYJ6" s="474"/>
      <c r="EYK6" s="498"/>
      <c r="EYL6" s="499"/>
      <c r="EYM6" s="474"/>
      <c r="EYN6" s="474"/>
      <c r="EYO6" s="481"/>
      <c r="EYP6" s="474"/>
      <c r="EYQ6" s="498"/>
      <c r="EYR6" s="499"/>
      <c r="EYS6" s="474"/>
      <c r="EYT6" s="474"/>
      <c r="EYU6" s="481"/>
      <c r="EYV6" s="474"/>
      <c r="EYW6" s="498"/>
      <c r="EYX6" s="499"/>
      <c r="EYY6" s="474"/>
      <c r="EYZ6" s="474"/>
      <c r="EZA6" s="481"/>
      <c r="EZB6" s="474"/>
      <c r="EZC6" s="498"/>
      <c r="EZD6" s="499"/>
      <c r="EZE6" s="474"/>
      <c r="EZF6" s="474"/>
      <c r="EZG6" s="481"/>
      <c r="EZH6" s="474"/>
      <c r="EZI6" s="498"/>
      <c r="EZJ6" s="499"/>
      <c r="EZK6" s="474"/>
      <c r="EZL6" s="474"/>
      <c r="EZM6" s="481"/>
      <c r="EZN6" s="474"/>
      <c r="EZO6" s="498"/>
      <c r="EZP6" s="499"/>
      <c r="EZQ6" s="474"/>
      <c r="EZR6" s="474"/>
      <c r="EZS6" s="481"/>
      <c r="EZT6" s="474"/>
      <c r="EZU6" s="498"/>
      <c r="EZV6" s="499"/>
      <c r="EZW6" s="474"/>
      <c r="EZX6" s="474"/>
      <c r="EZY6" s="481"/>
      <c r="EZZ6" s="474"/>
      <c r="FAA6" s="498"/>
      <c r="FAB6" s="499"/>
      <c r="FAC6" s="474"/>
      <c r="FAD6" s="474"/>
      <c r="FAE6" s="481"/>
      <c r="FAF6" s="474"/>
      <c r="FAG6" s="498"/>
      <c r="FAH6" s="499"/>
      <c r="FAI6" s="474"/>
      <c r="FAJ6" s="474"/>
      <c r="FAK6" s="481"/>
      <c r="FAL6" s="474"/>
      <c r="FAM6" s="498"/>
      <c r="FAN6" s="499"/>
      <c r="FAO6" s="474"/>
      <c r="FAP6" s="474"/>
      <c r="FAQ6" s="481"/>
      <c r="FAR6" s="474"/>
      <c r="FAS6" s="498"/>
      <c r="FAT6" s="499"/>
      <c r="FAU6" s="474"/>
      <c r="FAV6" s="474"/>
      <c r="FAW6" s="481"/>
      <c r="FAX6" s="474"/>
      <c r="FAY6" s="498"/>
      <c r="FAZ6" s="499"/>
      <c r="FBA6" s="474"/>
      <c r="FBB6" s="474"/>
      <c r="FBC6" s="481"/>
      <c r="FBD6" s="474"/>
      <c r="FBE6" s="498"/>
      <c r="FBF6" s="499"/>
      <c r="FBG6" s="474"/>
      <c r="FBH6" s="474"/>
      <c r="FBI6" s="481"/>
      <c r="FBJ6" s="474"/>
      <c r="FBK6" s="498"/>
      <c r="FBL6" s="499"/>
      <c r="FBM6" s="474"/>
      <c r="FBN6" s="474"/>
      <c r="FBO6" s="481"/>
      <c r="FBP6" s="474"/>
      <c r="FBQ6" s="498"/>
      <c r="FBR6" s="499"/>
      <c r="FBS6" s="474"/>
      <c r="FBT6" s="474"/>
      <c r="FBU6" s="481"/>
      <c r="FBV6" s="474"/>
      <c r="FBW6" s="498"/>
      <c r="FBX6" s="499"/>
      <c r="FBY6" s="474"/>
      <c r="FBZ6" s="474"/>
      <c r="FCA6" s="481"/>
      <c r="FCB6" s="474"/>
      <c r="FCC6" s="498"/>
      <c r="FCD6" s="499"/>
      <c r="FCE6" s="474"/>
      <c r="FCF6" s="474"/>
      <c r="FCG6" s="481"/>
      <c r="FCH6" s="474"/>
      <c r="FCI6" s="498"/>
      <c r="FCJ6" s="499"/>
      <c r="FCK6" s="474"/>
      <c r="FCL6" s="474"/>
      <c r="FCM6" s="481"/>
      <c r="FCN6" s="474"/>
      <c r="FCO6" s="498"/>
      <c r="FCP6" s="499"/>
      <c r="FCQ6" s="474"/>
      <c r="FCR6" s="474"/>
      <c r="FCS6" s="481"/>
      <c r="FCT6" s="474"/>
      <c r="FCU6" s="498"/>
      <c r="FCV6" s="499"/>
      <c r="FCW6" s="474"/>
      <c r="FCX6" s="474"/>
      <c r="FCY6" s="481"/>
      <c r="FCZ6" s="474"/>
      <c r="FDA6" s="498"/>
      <c r="FDB6" s="499"/>
      <c r="FDC6" s="474"/>
      <c r="FDD6" s="474"/>
      <c r="FDE6" s="481"/>
      <c r="FDF6" s="474"/>
      <c r="FDG6" s="498"/>
      <c r="FDH6" s="499"/>
      <c r="FDI6" s="474"/>
      <c r="FDJ6" s="474"/>
      <c r="FDK6" s="481"/>
      <c r="FDL6" s="474"/>
      <c r="FDM6" s="498"/>
      <c r="FDN6" s="499"/>
      <c r="FDO6" s="474"/>
      <c r="FDP6" s="474"/>
      <c r="FDQ6" s="481"/>
      <c r="FDR6" s="474"/>
      <c r="FDS6" s="498"/>
      <c r="FDT6" s="499"/>
      <c r="FDU6" s="474"/>
      <c r="FDV6" s="474"/>
      <c r="FDW6" s="481"/>
      <c r="FDX6" s="474"/>
      <c r="FDY6" s="498"/>
      <c r="FDZ6" s="499"/>
      <c r="FEA6" s="474"/>
      <c r="FEB6" s="474"/>
      <c r="FEC6" s="481"/>
      <c r="FED6" s="474"/>
      <c r="FEE6" s="498"/>
      <c r="FEF6" s="499"/>
      <c r="FEG6" s="474"/>
      <c r="FEH6" s="474"/>
      <c r="FEI6" s="481"/>
      <c r="FEJ6" s="474"/>
      <c r="FEK6" s="498"/>
      <c r="FEL6" s="499"/>
      <c r="FEM6" s="474"/>
      <c r="FEN6" s="474"/>
      <c r="FEO6" s="481"/>
      <c r="FEP6" s="474"/>
      <c r="FEQ6" s="498"/>
      <c r="FER6" s="499"/>
      <c r="FES6" s="474"/>
      <c r="FET6" s="474"/>
      <c r="FEU6" s="481"/>
      <c r="FEV6" s="474"/>
      <c r="FEW6" s="498"/>
      <c r="FEX6" s="499"/>
      <c r="FEY6" s="474"/>
      <c r="FEZ6" s="474"/>
      <c r="FFA6" s="481"/>
      <c r="FFB6" s="474"/>
      <c r="FFC6" s="498"/>
      <c r="FFD6" s="499"/>
      <c r="FFE6" s="474"/>
      <c r="FFF6" s="474"/>
      <c r="FFG6" s="481"/>
      <c r="FFH6" s="474"/>
      <c r="FFI6" s="498"/>
      <c r="FFJ6" s="499"/>
      <c r="FFK6" s="474"/>
      <c r="FFL6" s="474"/>
      <c r="FFM6" s="481"/>
      <c r="FFN6" s="474"/>
      <c r="FFO6" s="498"/>
      <c r="FFP6" s="499"/>
      <c r="FFQ6" s="474"/>
      <c r="FFR6" s="474"/>
      <c r="FFS6" s="481"/>
      <c r="FFT6" s="474"/>
      <c r="FFU6" s="498"/>
      <c r="FFV6" s="499"/>
      <c r="FFW6" s="474"/>
      <c r="FFX6" s="474"/>
      <c r="FFY6" s="481"/>
      <c r="FFZ6" s="474"/>
      <c r="FGA6" s="498"/>
      <c r="FGB6" s="499"/>
      <c r="FGC6" s="474"/>
      <c r="FGD6" s="474"/>
      <c r="FGE6" s="481"/>
      <c r="FGF6" s="474"/>
      <c r="FGG6" s="498"/>
      <c r="FGH6" s="499"/>
      <c r="FGI6" s="474"/>
      <c r="FGJ6" s="474"/>
      <c r="FGK6" s="481"/>
      <c r="FGL6" s="474"/>
      <c r="FGM6" s="498"/>
      <c r="FGN6" s="499"/>
      <c r="FGO6" s="474"/>
      <c r="FGP6" s="474"/>
      <c r="FGQ6" s="481"/>
      <c r="FGR6" s="474"/>
      <c r="FGS6" s="498"/>
      <c r="FGT6" s="499"/>
      <c r="FGU6" s="474"/>
      <c r="FGV6" s="474"/>
      <c r="FGW6" s="481"/>
      <c r="FGX6" s="474"/>
      <c r="FGY6" s="498"/>
      <c r="FGZ6" s="499"/>
      <c r="FHA6" s="474"/>
      <c r="FHB6" s="474"/>
      <c r="FHC6" s="481"/>
      <c r="FHD6" s="474"/>
      <c r="FHE6" s="498"/>
      <c r="FHF6" s="499"/>
      <c r="FHG6" s="474"/>
      <c r="FHH6" s="474"/>
      <c r="FHI6" s="481"/>
      <c r="FHJ6" s="474"/>
      <c r="FHK6" s="498"/>
      <c r="FHL6" s="499"/>
      <c r="FHM6" s="474"/>
      <c r="FHN6" s="474"/>
      <c r="FHO6" s="481"/>
      <c r="FHP6" s="474"/>
      <c r="FHQ6" s="498"/>
      <c r="FHR6" s="499"/>
      <c r="FHS6" s="474"/>
      <c r="FHT6" s="474"/>
      <c r="FHU6" s="481"/>
      <c r="FHV6" s="474"/>
      <c r="FHW6" s="498"/>
      <c r="FHX6" s="499"/>
      <c r="FHY6" s="474"/>
      <c r="FHZ6" s="474"/>
      <c r="FIA6" s="481"/>
      <c r="FIB6" s="474"/>
      <c r="FIC6" s="498"/>
      <c r="FID6" s="499"/>
      <c r="FIE6" s="474"/>
      <c r="FIF6" s="474"/>
      <c r="FIG6" s="481"/>
      <c r="FIH6" s="474"/>
      <c r="FII6" s="498"/>
      <c r="FIJ6" s="499"/>
      <c r="FIK6" s="474"/>
      <c r="FIL6" s="474"/>
      <c r="FIM6" s="481"/>
      <c r="FIN6" s="474"/>
      <c r="FIO6" s="498"/>
      <c r="FIP6" s="499"/>
      <c r="FIQ6" s="474"/>
      <c r="FIR6" s="474"/>
      <c r="FIS6" s="481"/>
      <c r="FIT6" s="474"/>
      <c r="FIU6" s="498"/>
      <c r="FIV6" s="499"/>
      <c r="FIW6" s="474"/>
      <c r="FIX6" s="474"/>
      <c r="FIY6" s="481"/>
      <c r="FIZ6" s="474"/>
      <c r="FJA6" s="498"/>
      <c r="FJB6" s="499"/>
      <c r="FJC6" s="474"/>
      <c r="FJD6" s="474"/>
      <c r="FJE6" s="481"/>
      <c r="FJF6" s="474"/>
      <c r="FJG6" s="498"/>
      <c r="FJH6" s="499"/>
      <c r="FJI6" s="474"/>
      <c r="FJJ6" s="474"/>
      <c r="FJK6" s="481"/>
      <c r="FJL6" s="474"/>
      <c r="FJM6" s="498"/>
      <c r="FJN6" s="499"/>
      <c r="FJO6" s="474"/>
      <c r="FJP6" s="474"/>
      <c r="FJQ6" s="481"/>
      <c r="FJR6" s="474"/>
      <c r="FJS6" s="498"/>
      <c r="FJT6" s="499"/>
      <c r="FJU6" s="474"/>
      <c r="FJV6" s="474"/>
      <c r="FJW6" s="481"/>
      <c r="FJX6" s="474"/>
      <c r="FJY6" s="498"/>
      <c r="FJZ6" s="499"/>
      <c r="FKA6" s="474"/>
      <c r="FKB6" s="474"/>
      <c r="FKC6" s="481"/>
      <c r="FKD6" s="474"/>
      <c r="FKE6" s="498"/>
      <c r="FKF6" s="499"/>
      <c r="FKG6" s="474"/>
      <c r="FKH6" s="474"/>
      <c r="FKI6" s="481"/>
      <c r="FKJ6" s="474"/>
      <c r="FKK6" s="498"/>
      <c r="FKL6" s="499"/>
      <c r="FKM6" s="474"/>
      <c r="FKN6" s="474"/>
      <c r="FKO6" s="481"/>
      <c r="FKP6" s="474"/>
      <c r="FKQ6" s="498"/>
      <c r="FKR6" s="499"/>
      <c r="FKS6" s="474"/>
      <c r="FKT6" s="474"/>
      <c r="FKU6" s="481"/>
      <c r="FKV6" s="474"/>
      <c r="FKW6" s="498"/>
      <c r="FKX6" s="499"/>
      <c r="FKY6" s="474"/>
      <c r="FKZ6" s="474"/>
      <c r="FLA6" s="481"/>
      <c r="FLB6" s="474"/>
      <c r="FLC6" s="498"/>
      <c r="FLD6" s="499"/>
      <c r="FLE6" s="474"/>
      <c r="FLF6" s="474"/>
      <c r="FLG6" s="481"/>
      <c r="FLH6" s="474"/>
      <c r="FLI6" s="498"/>
      <c r="FLJ6" s="499"/>
      <c r="FLK6" s="474"/>
      <c r="FLL6" s="474"/>
      <c r="FLM6" s="481"/>
      <c r="FLN6" s="474"/>
      <c r="FLO6" s="498"/>
      <c r="FLP6" s="499"/>
      <c r="FLQ6" s="474"/>
      <c r="FLR6" s="474"/>
      <c r="FLS6" s="481"/>
      <c r="FLT6" s="474"/>
      <c r="FLU6" s="498"/>
      <c r="FLV6" s="499"/>
      <c r="FLW6" s="474"/>
      <c r="FLX6" s="474"/>
      <c r="FLY6" s="481"/>
      <c r="FLZ6" s="474"/>
      <c r="FMA6" s="498"/>
      <c r="FMB6" s="499"/>
      <c r="FMC6" s="474"/>
      <c r="FMD6" s="474"/>
      <c r="FME6" s="481"/>
      <c r="FMF6" s="474"/>
      <c r="FMG6" s="498"/>
      <c r="FMH6" s="499"/>
      <c r="FMI6" s="474"/>
      <c r="FMJ6" s="474"/>
      <c r="FMK6" s="481"/>
      <c r="FML6" s="474"/>
      <c r="FMM6" s="498"/>
      <c r="FMN6" s="499"/>
      <c r="FMO6" s="474"/>
      <c r="FMP6" s="474"/>
      <c r="FMQ6" s="481"/>
      <c r="FMR6" s="474"/>
      <c r="FMS6" s="498"/>
      <c r="FMT6" s="499"/>
      <c r="FMU6" s="474"/>
      <c r="FMV6" s="474"/>
      <c r="FMW6" s="481"/>
      <c r="FMX6" s="474"/>
      <c r="FMY6" s="498"/>
      <c r="FMZ6" s="499"/>
      <c r="FNA6" s="474"/>
      <c r="FNB6" s="474"/>
      <c r="FNC6" s="481"/>
      <c r="FND6" s="474"/>
      <c r="FNE6" s="498"/>
      <c r="FNF6" s="499"/>
      <c r="FNG6" s="474"/>
      <c r="FNH6" s="474"/>
      <c r="FNI6" s="481"/>
      <c r="FNJ6" s="474"/>
      <c r="FNK6" s="498"/>
      <c r="FNL6" s="499"/>
      <c r="FNM6" s="474"/>
      <c r="FNN6" s="474"/>
      <c r="FNO6" s="481"/>
      <c r="FNP6" s="474"/>
      <c r="FNQ6" s="498"/>
      <c r="FNR6" s="499"/>
      <c r="FNS6" s="474"/>
      <c r="FNT6" s="474"/>
      <c r="FNU6" s="481"/>
      <c r="FNV6" s="474"/>
      <c r="FNW6" s="498"/>
      <c r="FNX6" s="499"/>
      <c r="FNY6" s="474"/>
      <c r="FNZ6" s="474"/>
      <c r="FOA6" s="481"/>
      <c r="FOB6" s="474"/>
      <c r="FOC6" s="498"/>
      <c r="FOD6" s="499"/>
      <c r="FOE6" s="474"/>
      <c r="FOF6" s="474"/>
      <c r="FOG6" s="481"/>
      <c r="FOH6" s="474"/>
      <c r="FOI6" s="498"/>
      <c r="FOJ6" s="499"/>
      <c r="FOK6" s="474"/>
      <c r="FOL6" s="474"/>
      <c r="FOM6" s="481"/>
      <c r="FON6" s="474"/>
      <c r="FOO6" s="498"/>
      <c r="FOP6" s="499"/>
      <c r="FOQ6" s="474"/>
      <c r="FOR6" s="474"/>
      <c r="FOS6" s="481"/>
      <c r="FOT6" s="474"/>
      <c r="FOU6" s="498"/>
      <c r="FOV6" s="499"/>
      <c r="FOW6" s="474"/>
      <c r="FOX6" s="474"/>
      <c r="FOY6" s="481"/>
      <c r="FOZ6" s="474"/>
      <c r="FPA6" s="498"/>
      <c r="FPB6" s="499"/>
      <c r="FPC6" s="474"/>
      <c r="FPD6" s="474"/>
      <c r="FPE6" s="481"/>
      <c r="FPF6" s="474"/>
      <c r="FPG6" s="498"/>
      <c r="FPH6" s="499"/>
      <c r="FPI6" s="474"/>
      <c r="FPJ6" s="474"/>
      <c r="FPK6" s="481"/>
      <c r="FPL6" s="474"/>
      <c r="FPM6" s="498"/>
      <c r="FPN6" s="499"/>
      <c r="FPO6" s="474"/>
      <c r="FPP6" s="474"/>
      <c r="FPQ6" s="481"/>
      <c r="FPR6" s="474"/>
      <c r="FPS6" s="498"/>
      <c r="FPT6" s="499"/>
      <c r="FPU6" s="474"/>
      <c r="FPV6" s="474"/>
      <c r="FPW6" s="481"/>
      <c r="FPX6" s="474"/>
      <c r="FPY6" s="498"/>
      <c r="FPZ6" s="499"/>
      <c r="FQA6" s="474"/>
      <c r="FQB6" s="474"/>
      <c r="FQC6" s="481"/>
      <c r="FQD6" s="474"/>
      <c r="FQE6" s="498"/>
      <c r="FQF6" s="499"/>
      <c r="FQG6" s="474"/>
      <c r="FQH6" s="474"/>
      <c r="FQI6" s="481"/>
      <c r="FQJ6" s="474"/>
      <c r="FQK6" s="498"/>
      <c r="FQL6" s="499"/>
      <c r="FQM6" s="474"/>
      <c r="FQN6" s="474"/>
      <c r="FQO6" s="481"/>
      <c r="FQP6" s="474"/>
      <c r="FQQ6" s="498"/>
      <c r="FQR6" s="499"/>
      <c r="FQS6" s="474"/>
      <c r="FQT6" s="474"/>
      <c r="FQU6" s="481"/>
      <c r="FQV6" s="474"/>
      <c r="FQW6" s="498"/>
      <c r="FQX6" s="499"/>
      <c r="FQY6" s="474"/>
      <c r="FQZ6" s="474"/>
      <c r="FRA6" s="481"/>
      <c r="FRB6" s="474"/>
      <c r="FRC6" s="498"/>
      <c r="FRD6" s="499"/>
      <c r="FRE6" s="474"/>
      <c r="FRF6" s="474"/>
      <c r="FRG6" s="481"/>
      <c r="FRH6" s="474"/>
      <c r="FRI6" s="498"/>
      <c r="FRJ6" s="499"/>
      <c r="FRK6" s="474"/>
      <c r="FRL6" s="474"/>
      <c r="FRM6" s="481"/>
      <c r="FRN6" s="474"/>
      <c r="FRO6" s="498"/>
      <c r="FRP6" s="499"/>
      <c r="FRQ6" s="474"/>
      <c r="FRR6" s="474"/>
      <c r="FRS6" s="481"/>
      <c r="FRT6" s="474"/>
      <c r="FRU6" s="498"/>
      <c r="FRV6" s="499"/>
      <c r="FRW6" s="474"/>
      <c r="FRX6" s="474"/>
      <c r="FRY6" s="481"/>
      <c r="FRZ6" s="474"/>
      <c r="FSA6" s="498"/>
      <c r="FSB6" s="499"/>
      <c r="FSC6" s="474"/>
      <c r="FSD6" s="474"/>
      <c r="FSE6" s="481"/>
      <c r="FSF6" s="474"/>
      <c r="FSG6" s="498"/>
      <c r="FSH6" s="499"/>
      <c r="FSI6" s="474"/>
      <c r="FSJ6" s="474"/>
      <c r="FSK6" s="481"/>
      <c r="FSL6" s="474"/>
      <c r="FSM6" s="498"/>
      <c r="FSN6" s="499"/>
      <c r="FSO6" s="474"/>
      <c r="FSP6" s="474"/>
      <c r="FSQ6" s="481"/>
      <c r="FSR6" s="474"/>
      <c r="FSS6" s="498"/>
      <c r="FST6" s="499"/>
      <c r="FSU6" s="474"/>
      <c r="FSV6" s="474"/>
      <c r="FSW6" s="481"/>
      <c r="FSX6" s="474"/>
      <c r="FSY6" s="498"/>
      <c r="FSZ6" s="499"/>
      <c r="FTA6" s="474"/>
      <c r="FTB6" s="474"/>
      <c r="FTC6" s="481"/>
      <c r="FTD6" s="474"/>
      <c r="FTE6" s="498"/>
      <c r="FTF6" s="499"/>
      <c r="FTG6" s="474"/>
      <c r="FTH6" s="474"/>
      <c r="FTI6" s="481"/>
      <c r="FTJ6" s="474"/>
      <c r="FTK6" s="498"/>
      <c r="FTL6" s="499"/>
      <c r="FTM6" s="474"/>
      <c r="FTN6" s="474"/>
      <c r="FTO6" s="481"/>
      <c r="FTP6" s="474"/>
      <c r="FTQ6" s="498"/>
      <c r="FTR6" s="499"/>
      <c r="FTS6" s="474"/>
      <c r="FTT6" s="474"/>
      <c r="FTU6" s="481"/>
      <c r="FTV6" s="474"/>
      <c r="FTW6" s="498"/>
      <c r="FTX6" s="499"/>
      <c r="FTY6" s="474"/>
      <c r="FTZ6" s="474"/>
      <c r="FUA6" s="481"/>
      <c r="FUB6" s="474"/>
      <c r="FUC6" s="498"/>
      <c r="FUD6" s="499"/>
      <c r="FUE6" s="474"/>
      <c r="FUF6" s="474"/>
      <c r="FUG6" s="481"/>
      <c r="FUH6" s="474"/>
      <c r="FUI6" s="498"/>
      <c r="FUJ6" s="499"/>
      <c r="FUK6" s="474"/>
      <c r="FUL6" s="474"/>
      <c r="FUM6" s="481"/>
      <c r="FUN6" s="474"/>
      <c r="FUO6" s="498"/>
      <c r="FUP6" s="499"/>
      <c r="FUQ6" s="474"/>
      <c r="FUR6" s="474"/>
      <c r="FUS6" s="481"/>
      <c r="FUT6" s="474"/>
      <c r="FUU6" s="498"/>
      <c r="FUV6" s="499"/>
      <c r="FUW6" s="474"/>
      <c r="FUX6" s="474"/>
      <c r="FUY6" s="481"/>
      <c r="FUZ6" s="474"/>
      <c r="FVA6" s="498"/>
      <c r="FVB6" s="499"/>
      <c r="FVC6" s="474"/>
      <c r="FVD6" s="474"/>
      <c r="FVE6" s="481"/>
      <c r="FVF6" s="474"/>
      <c r="FVG6" s="498"/>
      <c r="FVH6" s="499"/>
      <c r="FVI6" s="474"/>
      <c r="FVJ6" s="474"/>
      <c r="FVK6" s="481"/>
      <c r="FVL6" s="474"/>
      <c r="FVM6" s="498"/>
      <c r="FVN6" s="499"/>
      <c r="FVO6" s="474"/>
      <c r="FVP6" s="474"/>
      <c r="FVQ6" s="481"/>
      <c r="FVR6" s="474"/>
      <c r="FVS6" s="498"/>
      <c r="FVT6" s="499"/>
      <c r="FVU6" s="474"/>
      <c r="FVV6" s="474"/>
      <c r="FVW6" s="481"/>
      <c r="FVX6" s="474"/>
      <c r="FVY6" s="498"/>
      <c r="FVZ6" s="499"/>
      <c r="FWA6" s="474"/>
      <c r="FWB6" s="474"/>
      <c r="FWC6" s="481"/>
      <c r="FWD6" s="474"/>
      <c r="FWE6" s="498"/>
      <c r="FWF6" s="499"/>
      <c r="FWG6" s="474"/>
      <c r="FWH6" s="474"/>
      <c r="FWI6" s="481"/>
      <c r="FWJ6" s="474"/>
      <c r="FWK6" s="498"/>
      <c r="FWL6" s="499"/>
      <c r="FWM6" s="474"/>
      <c r="FWN6" s="474"/>
      <c r="FWO6" s="481"/>
      <c r="FWP6" s="474"/>
      <c r="FWQ6" s="498"/>
      <c r="FWR6" s="499"/>
      <c r="FWS6" s="474"/>
      <c r="FWT6" s="474"/>
      <c r="FWU6" s="481"/>
      <c r="FWV6" s="474"/>
      <c r="FWW6" s="498"/>
      <c r="FWX6" s="499"/>
      <c r="FWY6" s="474"/>
      <c r="FWZ6" s="474"/>
      <c r="FXA6" s="481"/>
      <c r="FXB6" s="474"/>
      <c r="FXC6" s="498"/>
      <c r="FXD6" s="499"/>
      <c r="FXE6" s="474"/>
      <c r="FXF6" s="474"/>
      <c r="FXG6" s="481"/>
      <c r="FXH6" s="474"/>
      <c r="FXI6" s="498"/>
      <c r="FXJ6" s="499"/>
      <c r="FXK6" s="474"/>
      <c r="FXL6" s="474"/>
      <c r="FXM6" s="481"/>
      <c r="FXN6" s="474"/>
      <c r="FXO6" s="498"/>
      <c r="FXP6" s="499"/>
      <c r="FXQ6" s="474"/>
      <c r="FXR6" s="474"/>
      <c r="FXS6" s="481"/>
      <c r="FXT6" s="474"/>
      <c r="FXU6" s="498"/>
      <c r="FXV6" s="499"/>
      <c r="FXW6" s="474"/>
      <c r="FXX6" s="474"/>
      <c r="FXY6" s="481"/>
      <c r="FXZ6" s="474"/>
      <c r="FYA6" s="498"/>
      <c r="FYB6" s="499"/>
      <c r="FYC6" s="474"/>
      <c r="FYD6" s="474"/>
      <c r="FYE6" s="481"/>
      <c r="FYF6" s="474"/>
      <c r="FYG6" s="498"/>
      <c r="FYH6" s="499"/>
      <c r="FYI6" s="474"/>
      <c r="FYJ6" s="474"/>
      <c r="FYK6" s="481"/>
      <c r="FYL6" s="474"/>
      <c r="FYM6" s="498"/>
      <c r="FYN6" s="499"/>
      <c r="FYO6" s="474"/>
      <c r="FYP6" s="474"/>
      <c r="FYQ6" s="481"/>
      <c r="FYR6" s="474"/>
      <c r="FYS6" s="498"/>
      <c r="FYT6" s="499"/>
      <c r="FYU6" s="474"/>
      <c r="FYV6" s="474"/>
      <c r="FYW6" s="481"/>
      <c r="FYX6" s="474"/>
      <c r="FYY6" s="498"/>
      <c r="FYZ6" s="499"/>
      <c r="FZA6" s="474"/>
      <c r="FZB6" s="474"/>
      <c r="FZC6" s="481"/>
      <c r="FZD6" s="474"/>
      <c r="FZE6" s="498"/>
      <c r="FZF6" s="499"/>
      <c r="FZG6" s="474"/>
      <c r="FZH6" s="474"/>
      <c r="FZI6" s="481"/>
      <c r="FZJ6" s="474"/>
      <c r="FZK6" s="498"/>
      <c r="FZL6" s="499"/>
      <c r="FZM6" s="474"/>
      <c r="FZN6" s="474"/>
      <c r="FZO6" s="481"/>
      <c r="FZP6" s="474"/>
      <c r="FZQ6" s="498"/>
      <c r="FZR6" s="499"/>
      <c r="FZS6" s="474"/>
      <c r="FZT6" s="474"/>
      <c r="FZU6" s="481"/>
      <c r="FZV6" s="474"/>
      <c r="FZW6" s="498"/>
      <c r="FZX6" s="499"/>
      <c r="FZY6" s="474"/>
      <c r="FZZ6" s="474"/>
      <c r="GAA6" s="481"/>
      <c r="GAB6" s="474"/>
      <c r="GAC6" s="498"/>
      <c r="GAD6" s="499"/>
      <c r="GAE6" s="474"/>
      <c r="GAF6" s="474"/>
      <c r="GAG6" s="481"/>
      <c r="GAH6" s="474"/>
      <c r="GAI6" s="498"/>
      <c r="GAJ6" s="499"/>
      <c r="GAK6" s="474"/>
      <c r="GAL6" s="474"/>
      <c r="GAM6" s="481"/>
      <c r="GAN6" s="474"/>
      <c r="GAO6" s="498"/>
      <c r="GAP6" s="499"/>
      <c r="GAQ6" s="474"/>
      <c r="GAR6" s="474"/>
      <c r="GAS6" s="481"/>
      <c r="GAT6" s="474"/>
      <c r="GAU6" s="498"/>
      <c r="GAV6" s="499"/>
      <c r="GAW6" s="474"/>
      <c r="GAX6" s="474"/>
      <c r="GAY6" s="481"/>
      <c r="GAZ6" s="474"/>
      <c r="GBA6" s="498"/>
      <c r="GBB6" s="499"/>
      <c r="GBC6" s="474"/>
      <c r="GBD6" s="474"/>
      <c r="GBE6" s="481"/>
      <c r="GBF6" s="474"/>
      <c r="GBG6" s="498"/>
      <c r="GBH6" s="499"/>
      <c r="GBI6" s="474"/>
      <c r="GBJ6" s="474"/>
      <c r="GBK6" s="481"/>
      <c r="GBL6" s="474"/>
      <c r="GBM6" s="498"/>
      <c r="GBN6" s="499"/>
      <c r="GBO6" s="474"/>
      <c r="GBP6" s="474"/>
      <c r="GBQ6" s="481"/>
      <c r="GBR6" s="474"/>
      <c r="GBS6" s="498"/>
      <c r="GBT6" s="499"/>
      <c r="GBU6" s="474"/>
      <c r="GBV6" s="474"/>
      <c r="GBW6" s="481"/>
      <c r="GBX6" s="474"/>
      <c r="GBY6" s="498"/>
      <c r="GBZ6" s="499"/>
      <c r="GCA6" s="474"/>
      <c r="GCB6" s="474"/>
      <c r="GCC6" s="481"/>
      <c r="GCD6" s="474"/>
      <c r="GCE6" s="498"/>
      <c r="GCF6" s="499"/>
      <c r="GCG6" s="474"/>
      <c r="GCH6" s="474"/>
      <c r="GCI6" s="481"/>
      <c r="GCJ6" s="474"/>
      <c r="GCK6" s="498"/>
      <c r="GCL6" s="499"/>
      <c r="GCM6" s="474"/>
      <c r="GCN6" s="474"/>
      <c r="GCO6" s="481"/>
      <c r="GCP6" s="474"/>
      <c r="GCQ6" s="498"/>
      <c r="GCR6" s="499"/>
      <c r="GCS6" s="474"/>
      <c r="GCT6" s="474"/>
      <c r="GCU6" s="481"/>
      <c r="GCV6" s="474"/>
      <c r="GCW6" s="498"/>
      <c r="GCX6" s="499"/>
      <c r="GCY6" s="474"/>
      <c r="GCZ6" s="474"/>
      <c r="GDA6" s="481"/>
      <c r="GDB6" s="474"/>
      <c r="GDC6" s="498"/>
      <c r="GDD6" s="499"/>
      <c r="GDE6" s="474"/>
      <c r="GDF6" s="474"/>
      <c r="GDG6" s="481"/>
      <c r="GDH6" s="474"/>
      <c r="GDI6" s="498"/>
      <c r="GDJ6" s="499"/>
      <c r="GDK6" s="474"/>
      <c r="GDL6" s="474"/>
      <c r="GDM6" s="481"/>
      <c r="GDN6" s="474"/>
      <c r="GDO6" s="498"/>
      <c r="GDP6" s="499"/>
      <c r="GDQ6" s="474"/>
      <c r="GDR6" s="474"/>
      <c r="GDS6" s="481"/>
      <c r="GDT6" s="474"/>
      <c r="GDU6" s="498"/>
      <c r="GDV6" s="499"/>
      <c r="GDW6" s="474"/>
      <c r="GDX6" s="474"/>
      <c r="GDY6" s="481"/>
      <c r="GDZ6" s="474"/>
      <c r="GEA6" s="498"/>
      <c r="GEB6" s="499"/>
      <c r="GEC6" s="474"/>
      <c r="GED6" s="474"/>
      <c r="GEE6" s="481"/>
      <c r="GEF6" s="474"/>
      <c r="GEG6" s="498"/>
      <c r="GEH6" s="499"/>
      <c r="GEI6" s="474"/>
      <c r="GEJ6" s="474"/>
      <c r="GEK6" s="481"/>
      <c r="GEL6" s="474"/>
      <c r="GEM6" s="498"/>
      <c r="GEN6" s="499"/>
      <c r="GEO6" s="474"/>
      <c r="GEP6" s="474"/>
      <c r="GEQ6" s="481"/>
      <c r="GER6" s="474"/>
      <c r="GES6" s="498"/>
      <c r="GET6" s="499"/>
      <c r="GEU6" s="474"/>
      <c r="GEV6" s="474"/>
      <c r="GEW6" s="481"/>
      <c r="GEX6" s="474"/>
      <c r="GEY6" s="498"/>
      <c r="GEZ6" s="499"/>
      <c r="GFA6" s="474"/>
      <c r="GFB6" s="474"/>
      <c r="GFC6" s="481"/>
      <c r="GFD6" s="474"/>
      <c r="GFE6" s="498"/>
      <c r="GFF6" s="499"/>
      <c r="GFG6" s="474"/>
      <c r="GFH6" s="474"/>
      <c r="GFI6" s="481"/>
      <c r="GFJ6" s="474"/>
      <c r="GFK6" s="498"/>
      <c r="GFL6" s="499"/>
      <c r="GFM6" s="474"/>
      <c r="GFN6" s="474"/>
      <c r="GFO6" s="481"/>
      <c r="GFP6" s="474"/>
      <c r="GFQ6" s="498"/>
      <c r="GFR6" s="499"/>
      <c r="GFS6" s="474"/>
      <c r="GFT6" s="474"/>
      <c r="GFU6" s="481"/>
      <c r="GFV6" s="474"/>
      <c r="GFW6" s="498"/>
      <c r="GFX6" s="499"/>
      <c r="GFY6" s="474"/>
      <c r="GFZ6" s="474"/>
      <c r="GGA6" s="481"/>
      <c r="GGB6" s="474"/>
      <c r="GGC6" s="498"/>
      <c r="GGD6" s="499"/>
      <c r="GGE6" s="474"/>
      <c r="GGF6" s="474"/>
      <c r="GGG6" s="481"/>
      <c r="GGH6" s="474"/>
      <c r="GGI6" s="498"/>
      <c r="GGJ6" s="499"/>
      <c r="GGK6" s="474"/>
      <c r="GGL6" s="474"/>
      <c r="GGM6" s="481"/>
      <c r="GGN6" s="474"/>
      <c r="GGO6" s="498"/>
      <c r="GGP6" s="499"/>
      <c r="GGQ6" s="474"/>
      <c r="GGR6" s="474"/>
      <c r="GGS6" s="481"/>
      <c r="GGT6" s="474"/>
      <c r="GGU6" s="498"/>
      <c r="GGV6" s="499"/>
      <c r="GGW6" s="474"/>
      <c r="GGX6" s="474"/>
      <c r="GGY6" s="481"/>
      <c r="GGZ6" s="474"/>
      <c r="GHA6" s="498"/>
      <c r="GHB6" s="499"/>
      <c r="GHC6" s="474"/>
      <c r="GHD6" s="474"/>
      <c r="GHE6" s="481"/>
      <c r="GHF6" s="474"/>
      <c r="GHG6" s="498"/>
      <c r="GHH6" s="499"/>
      <c r="GHI6" s="474"/>
      <c r="GHJ6" s="474"/>
      <c r="GHK6" s="481"/>
      <c r="GHL6" s="474"/>
      <c r="GHM6" s="498"/>
      <c r="GHN6" s="499"/>
      <c r="GHO6" s="474"/>
      <c r="GHP6" s="474"/>
      <c r="GHQ6" s="481"/>
      <c r="GHR6" s="474"/>
      <c r="GHS6" s="498"/>
      <c r="GHT6" s="499"/>
      <c r="GHU6" s="474"/>
      <c r="GHV6" s="474"/>
      <c r="GHW6" s="481"/>
      <c r="GHX6" s="474"/>
      <c r="GHY6" s="498"/>
      <c r="GHZ6" s="499"/>
      <c r="GIA6" s="474"/>
      <c r="GIB6" s="474"/>
      <c r="GIC6" s="481"/>
      <c r="GID6" s="474"/>
      <c r="GIE6" s="498"/>
      <c r="GIF6" s="499"/>
      <c r="GIG6" s="474"/>
      <c r="GIH6" s="474"/>
      <c r="GII6" s="481"/>
      <c r="GIJ6" s="474"/>
      <c r="GIK6" s="498"/>
      <c r="GIL6" s="499"/>
      <c r="GIM6" s="474"/>
      <c r="GIN6" s="474"/>
      <c r="GIO6" s="481"/>
      <c r="GIP6" s="474"/>
      <c r="GIQ6" s="498"/>
      <c r="GIR6" s="499"/>
      <c r="GIS6" s="474"/>
      <c r="GIT6" s="474"/>
      <c r="GIU6" s="481"/>
      <c r="GIV6" s="474"/>
      <c r="GIW6" s="498"/>
      <c r="GIX6" s="499"/>
      <c r="GIY6" s="474"/>
      <c r="GIZ6" s="474"/>
      <c r="GJA6" s="481"/>
      <c r="GJB6" s="474"/>
      <c r="GJC6" s="498"/>
      <c r="GJD6" s="499"/>
      <c r="GJE6" s="474"/>
      <c r="GJF6" s="474"/>
      <c r="GJG6" s="481"/>
      <c r="GJH6" s="474"/>
      <c r="GJI6" s="498"/>
      <c r="GJJ6" s="499"/>
      <c r="GJK6" s="474"/>
      <c r="GJL6" s="474"/>
      <c r="GJM6" s="481"/>
      <c r="GJN6" s="474"/>
      <c r="GJO6" s="498"/>
      <c r="GJP6" s="499"/>
      <c r="GJQ6" s="474"/>
      <c r="GJR6" s="474"/>
      <c r="GJS6" s="481"/>
      <c r="GJT6" s="474"/>
      <c r="GJU6" s="498"/>
      <c r="GJV6" s="499"/>
      <c r="GJW6" s="474"/>
      <c r="GJX6" s="474"/>
      <c r="GJY6" s="481"/>
      <c r="GJZ6" s="474"/>
      <c r="GKA6" s="498"/>
      <c r="GKB6" s="499"/>
      <c r="GKC6" s="474"/>
      <c r="GKD6" s="474"/>
      <c r="GKE6" s="481"/>
      <c r="GKF6" s="474"/>
      <c r="GKG6" s="498"/>
      <c r="GKH6" s="499"/>
      <c r="GKI6" s="474"/>
      <c r="GKJ6" s="474"/>
      <c r="GKK6" s="481"/>
      <c r="GKL6" s="474"/>
      <c r="GKM6" s="498"/>
      <c r="GKN6" s="499"/>
      <c r="GKO6" s="474"/>
      <c r="GKP6" s="474"/>
      <c r="GKQ6" s="481"/>
      <c r="GKR6" s="474"/>
      <c r="GKS6" s="498"/>
      <c r="GKT6" s="499"/>
      <c r="GKU6" s="474"/>
      <c r="GKV6" s="474"/>
      <c r="GKW6" s="481"/>
      <c r="GKX6" s="474"/>
      <c r="GKY6" s="498"/>
      <c r="GKZ6" s="499"/>
      <c r="GLA6" s="474"/>
      <c r="GLB6" s="474"/>
      <c r="GLC6" s="481"/>
      <c r="GLD6" s="474"/>
      <c r="GLE6" s="498"/>
      <c r="GLF6" s="499"/>
      <c r="GLG6" s="474"/>
      <c r="GLH6" s="474"/>
      <c r="GLI6" s="481"/>
      <c r="GLJ6" s="474"/>
      <c r="GLK6" s="498"/>
      <c r="GLL6" s="499"/>
      <c r="GLM6" s="474"/>
      <c r="GLN6" s="474"/>
      <c r="GLO6" s="481"/>
      <c r="GLP6" s="474"/>
      <c r="GLQ6" s="498"/>
      <c r="GLR6" s="499"/>
      <c r="GLS6" s="474"/>
      <c r="GLT6" s="474"/>
      <c r="GLU6" s="481"/>
      <c r="GLV6" s="474"/>
      <c r="GLW6" s="498"/>
      <c r="GLX6" s="499"/>
      <c r="GLY6" s="474"/>
      <c r="GLZ6" s="474"/>
      <c r="GMA6" s="481"/>
      <c r="GMB6" s="474"/>
      <c r="GMC6" s="498"/>
      <c r="GMD6" s="499"/>
      <c r="GME6" s="474"/>
      <c r="GMF6" s="474"/>
      <c r="GMG6" s="481"/>
      <c r="GMH6" s="474"/>
      <c r="GMI6" s="498"/>
      <c r="GMJ6" s="499"/>
      <c r="GMK6" s="474"/>
      <c r="GML6" s="474"/>
      <c r="GMM6" s="481"/>
      <c r="GMN6" s="474"/>
      <c r="GMO6" s="498"/>
      <c r="GMP6" s="499"/>
      <c r="GMQ6" s="474"/>
      <c r="GMR6" s="474"/>
      <c r="GMS6" s="481"/>
      <c r="GMT6" s="474"/>
      <c r="GMU6" s="498"/>
      <c r="GMV6" s="499"/>
      <c r="GMW6" s="474"/>
      <c r="GMX6" s="474"/>
      <c r="GMY6" s="481"/>
      <c r="GMZ6" s="474"/>
      <c r="GNA6" s="498"/>
      <c r="GNB6" s="499"/>
      <c r="GNC6" s="474"/>
      <c r="GND6" s="474"/>
      <c r="GNE6" s="481"/>
      <c r="GNF6" s="474"/>
      <c r="GNG6" s="498"/>
      <c r="GNH6" s="499"/>
      <c r="GNI6" s="474"/>
      <c r="GNJ6" s="474"/>
      <c r="GNK6" s="481"/>
      <c r="GNL6" s="474"/>
      <c r="GNM6" s="498"/>
      <c r="GNN6" s="499"/>
      <c r="GNO6" s="474"/>
      <c r="GNP6" s="474"/>
      <c r="GNQ6" s="481"/>
      <c r="GNR6" s="474"/>
      <c r="GNS6" s="498"/>
      <c r="GNT6" s="499"/>
      <c r="GNU6" s="474"/>
      <c r="GNV6" s="474"/>
      <c r="GNW6" s="481"/>
      <c r="GNX6" s="474"/>
      <c r="GNY6" s="498"/>
      <c r="GNZ6" s="499"/>
      <c r="GOA6" s="474"/>
      <c r="GOB6" s="474"/>
      <c r="GOC6" s="481"/>
      <c r="GOD6" s="474"/>
      <c r="GOE6" s="498"/>
      <c r="GOF6" s="499"/>
      <c r="GOG6" s="474"/>
      <c r="GOH6" s="474"/>
      <c r="GOI6" s="481"/>
      <c r="GOJ6" s="474"/>
      <c r="GOK6" s="498"/>
      <c r="GOL6" s="499"/>
      <c r="GOM6" s="474"/>
      <c r="GON6" s="474"/>
      <c r="GOO6" s="481"/>
      <c r="GOP6" s="474"/>
      <c r="GOQ6" s="498"/>
      <c r="GOR6" s="499"/>
      <c r="GOS6" s="474"/>
      <c r="GOT6" s="474"/>
      <c r="GOU6" s="481"/>
      <c r="GOV6" s="474"/>
      <c r="GOW6" s="498"/>
      <c r="GOX6" s="499"/>
      <c r="GOY6" s="474"/>
      <c r="GOZ6" s="474"/>
      <c r="GPA6" s="481"/>
      <c r="GPB6" s="474"/>
      <c r="GPC6" s="498"/>
      <c r="GPD6" s="499"/>
      <c r="GPE6" s="474"/>
      <c r="GPF6" s="474"/>
      <c r="GPG6" s="481"/>
      <c r="GPH6" s="474"/>
      <c r="GPI6" s="498"/>
      <c r="GPJ6" s="499"/>
      <c r="GPK6" s="474"/>
      <c r="GPL6" s="474"/>
      <c r="GPM6" s="481"/>
      <c r="GPN6" s="474"/>
      <c r="GPO6" s="498"/>
      <c r="GPP6" s="499"/>
      <c r="GPQ6" s="474"/>
      <c r="GPR6" s="474"/>
      <c r="GPS6" s="481"/>
      <c r="GPT6" s="474"/>
      <c r="GPU6" s="498"/>
      <c r="GPV6" s="499"/>
      <c r="GPW6" s="474"/>
      <c r="GPX6" s="474"/>
      <c r="GPY6" s="481"/>
      <c r="GPZ6" s="474"/>
      <c r="GQA6" s="498"/>
      <c r="GQB6" s="499"/>
      <c r="GQC6" s="474"/>
      <c r="GQD6" s="474"/>
      <c r="GQE6" s="481"/>
      <c r="GQF6" s="474"/>
      <c r="GQG6" s="498"/>
      <c r="GQH6" s="499"/>
      <c r="GQI6" s="474"/>
      <c r="GQJ6" s="474"/>
      <c r="GQK6" s="481"/>
      <c r="GQL6" s="474"/>
      <c r="GQM6" s="498"/>
      <c r="GQN6" s="499"/>
      <c r="GQO6" s="474"/>
      <c r="GQP6" s="474"/>
      <c r="GQQ6" s="481"/>
      <c r="GQR6" s="474"/>
      <c r="GQS6" s="498"/>
      <c r="GQT6" s="499"/>
      <c r="GQU6" s="474"/>
      <c r="GQV6" s="474"/>
      <c r="GQW6" s="481"/>
      <c r="GQX6" s="474"/>
      <c r="GQY6" s="498"/>
      <c r="GQZ6" s="499"/>
      <c r="GRA6" s="474"/>
      <c r="GRB6" s="474"/>
      <c r="GRC6" s="481"/>
      <c r="GRD6" s="474"/>
      <c r="GRE6" s="498"/>
      <c r="GRF6" s="499"/>
      <c r="GRG6" s="474"/>
      <c r="GRH6" s="474"/>
      <c r="GRI6" s="481"/>
      <c r="GRJ6" s="474"/>
      <c r="GRK6" s="498"/>
      <c r="GRL6" s="499"/>
      <c r="GRM6" s="474"/>
      <c r="GRN6" s="474"/>
      <c r="GRO6" s="481"/>
      <c r="GRP6" s="474"/>
      <c r="GRQ6" s="498"/>
      <c r="GRR6" s="499"/>
      <c r="GRS6" s="474"/>
      <c r="GRT6" s="474"/>
      <c r="GRU6" s="481"/>
      <c r="GRV6" s="474"/>
      <c r="GRW6" s="498"/>
      <c r="GRX6" s="499"/>
      <c r="GRY6" s="474"/>
      <c r="GRZ6" s="474"/>
      <c r="GSA6" s="481"/>
      <c r="GSB6" s="474"/>
      <c r="GSC6" s="498"/>
      <c r="GSD6" s="499"/>
      <c r="GSE6" s="474"/>
      <c r="GSF6" s="474"/>
      <c r="GSG6" s="481"/>
      <c r="GSH6" s="474"/>
      <c r="GSI6" s="498"/>
      <c r="GSJ6" s="499"/>
      <c r="GSK6" s="474"/>
      <c r="GSL6" s="474"/>
      <c r="GSM6" s="481"/>
      <c r="GSN6" s="474"/>
      <c r="GSO6" s="498"/>
      <c r="GSP6" s="499"/>
      <c r="GSQ6" s="474"/>
      <c r="GSR6" s="474"/>
      <c r="GSS6" s="481"/>
      <c r="GST6" s="474"/>
      <c r="GSU6" s="498"/>
      <c r="GSV6" s="499"/>
      <c r="GSW6" s="474"/>
      <c r="GSX6" s="474"/>
      <c r="GSY6" s="481"/>
      <c r="GSZ6" s="474"/>
      <c r="GTA6" s="498"/>
      <c r="GTB6" s="499"/>
      <c r="GTC6" s="474"/>
      <c r="GTD6" s="474"/>
      <c r="GTE6" s="481"/>
      <c r="GTF6" s="474"/>
      <c r="GTG6" s="498"/>
      <c r="GTH6" s="499"/>
      <c r="GTI6" s="474"/>
      <c r="GTJ6" s="474"/>
      <c r="GTK6" s="481"/>
      <c r="GTL6" s="474"/>
      <c r="GTM6" s="498"/>
      <c r="GTN6" s="499"/>
      <c r="GTO6" s="474"/>
      <c r="GTP6" s="474"/>
      <c r="GTQ6" s="481"/>
      <c r="GTR6" s="474"/>
      <c r="GTS6" s="498"/>
      <c r="GTT6" s="499"/>
      <c r="GTU6" s="474"/>
      <c r="GTV6" s="474"/>
      <c r="GTW6" s="481"/>
      <c r="GTX6" s="474"/>
      <c r="GTY6" s="498"/>
      <c r="GTZ6" s="499"/>
      <c r="GUA6" s="474"/>
      <c r="GUB6" s="474"/>
      <c r="GUC6" s="481"/>
      <c r="GUD6" s="474"/>
      <c r="GUE6" s="498"/>
      <c r="GUF6" s="499"/>
      <c r="GUG6" s="474"/>
      <c r="GUH6" s="474"/>
      <c r="GUI6" s="481"/>
      <c r="GUJ6" s="474"/>
      <c r="GUK6" s="498"/>
      <c r="GUL6" s="499"/>
      <c r="GUM6" s="474"/>
      <c r="GUN6" s="474"/>
      <c r="GUO6" s="481"/>
      <c r="GUP6" s="474"/>
      <c r="GUQ6" s="498"/>
      <c r="GUR6" s="499"/>
      <c r="GUS6" s="474"/>
      <c r="GUT6" s="474"/>
      <c r="GUU6" s="481"/>
      <c r="GUV6" s="474"/>
      <c r="GUW6" s="498"/>
      <c r="GUX6" s="499"/>
      <c r="GUY6" s="474"/>
      <c r="GUZ6" s="474"/>
      <c r="GVA6" s="481"/>
      <c r="GVB6" s="474"/>
      <c r="GVC6" s="498"/>
      <c r="GVD6" s="499"/>
      <c r="GVE6" s="474"/>
      <c r="GVF6" s="474"/>
      <c r="GVG6" s="481"/>
      <c r="GVH6" s="474"/>
      <c r="GVI6" s="498"/>
      <c r="GVJ6" s="499"/>
      <c r="GVK6" s="474"/>
      <c r="GVL6" s="474"/>
      <c r="GVM6" s="481"/>
      <c r="GVN6" s="474"/>
      <c r="GVO6" s="498"/>
      <c r="GVP6" s="499"/>
      <c r="GVQ6" s="474"/>
      <c r="GVR6" s="474"/>
      <c r="GVS6" s="481"/>
      <c r="GVT6" s="474"/>
      <c r="GVU6" s="498"/>
      <c r="GVV6" s="499"/>
      <c r="GVW6" s="474"/>
      <c r="GVX6" s="474"/>
      <c r="GVY6" s="481"/>
      <c r="GVZ6" s="474"/>
      <c r="GWA6" s="498"/>
      <c r="GWB6" s="499"/>
      <c r="GWC6" s="474"/>
      <c r="GWD6" s="474"/>
      <c r="GWE6" s="481"/>
      <c r="GWF6" s="474"/>
      <c r="GWG6" s="498"/>
      <c r="GWH6" s="499"/>
      <c r="GWI6" s="474"/>
      <c r="GWJ6" s="474"/>
      <c r="GWK6" s="481"/>
      <c r="GWL6" s="474"/>
      <c r="GWM6" s="498"/>
      <c r="GWN6" s="499"/>
      <c r="GWO6" s="474"/>
      <c r="GWP6" s="474"/>
      <c r="GWQ6" s="481"/>
      <c r="GWR6" s="474"/>
      <c r="GWS6" s="498"/>
      <c r="GWT6" s="499"/>
      <c r="GWU6" s="474"/>
      <c r="GWV6" s="474"/>
      <c r="GWW6" s="481"/>
      <c r="GWX6" s="474"/>
      <c r="GWY6" s="498"/>
      <c r="GWZ6" s="499"/>
      <c r="GXA6" s="474"/>
      <c r="GXB6" s="474"/>
      <c r="GXC6" s="481"/>
      <c r="GXD6" s="474"/>
      <c r="GXE6" s="498"/>
      <c r="GXF6" s="499"/>
      <c r="GXG6" s="474"/>
      <c r="GXH6" s="474"/>
      <c r="GXI6" s="481"/>
      <c r="GXJ6" s="474"/>
      <c r="GXK6" s="498"/>
      <c r="GXL6" s="499"/>
      <c r="GXM6" s="474"/>
      <c r="GXN6" s="474"/>
      <c r="GXO6" s="481"/>
      <c r="GXP6" s="474"/>
      <c r="GXQ6" s="498"/>
      <c r="GXR6" s="499"/>
      <c r="GXS6" s="474"/>
      <c r="GXT6" s="474"/>
      <c r="GXU6" s="481"/>
      <c r="GXV6" s="474"/>
      <c r="GXW6" s="498"/>
      <c r="GXX6" s="499"/>
      <c r="GXY6" s="474"/>
      <c r="GXZ6" s="474"/>
      <c r="GYA6" s="481"/>
      <c r="GYB6" s="474"/>
      <c r="GYC6" s="498"/>
      <c r="GYD6" s="499"/>
      <c r="GYE6" s="474"/>
      <c r="GYF6" s="474"/>
      <c r="GYG6" s="481"/>
      <c r="GYH6" s="474"/>
      <c r="GYI6" s="498"/>
      <c r="GYJ6" s="499"/>
      <c r="GYK6" s="474"/>
      <c r="GYL6" s="474"/>
      <c r="GYM6" s="481"/>
      <c r="GYN6" s="474"/>
      <c r="GYO6" s="498"/>
      <c r="GYP6" s="499"/>
      <c r="GYQ6" s="474"/>
      <c r="GYR6" s="474"/>
      <c r="GYS6" s="481"/>
      <c r="GYT6" s="474"/>
      <c r="GYU6" s="498"/>
      <c r="GYV6" s="499"/>
      <c r="GYW6" s="474"/>
      <c r="GYX6" s="474"/>
      <c r="GYY6" s="481"/>
      <c r="GYZ6" s="474"/>
      <c r="GZA6" s="498"/>
      <c r="GZB6" s="499"/>
      <c r="GZC6" s="474"/>
      <c r="GZD6" s="474"/>
      <c r="GZE6" s="481"/>
      <c r="GZF6" s="474"/>
      <c r="GZG6" s="498"/>
      <c r="GZH6" s="499"/>
      <c r="GZI6" s="474"/>
      <c r="GZJ6" s="474"/>
      <c r="GZK6" s="481"/>
      <c r="GZL6" s="474"/>
      <c r="GZM6" s="498"/>
      <c r="GZN6" s="499"/>
      <c r="GZO6" s="474"/>
      <c r="GZP6" s="474"/>
      <c r="GZQ6" s="481"/>
      <c r="GZR6" s="474"/>
      <c r="GZS6" s="498"/>
      <c r="GZT6" s="499"/>
      <c r="GZU6" s="474"/>
      <c r="GZV6" s="474"/>
      <c r="GZW6" s="481"/>
      <c r="GZX6" s="474"/>
      <c r="GZY6" s="498"/>
      <c r="GZZ6" s="499"/>
      <c r="HAA6" s="474"/>
      <c r="HAB6" s="474"/>
      <c r="HAC6" s="481"/>
      <c r="HAD6" s="474"/>
      <c r="HAE6" s="498"/>
      <c r="HAF6" s="499"/>
      <c r="HAG6" s="474"/>
      <c r="HAH6" s="474"/>
      <c r="HAI6" s="481"/>
      <c r="HAJ6" s="474"/>
      <c r="HAK6" s="498"/>
      <c r="HAL6" s="499"/>
      <c r="HAM6" s="474"/>
      <c r="HAN6" s="474"/>
      <c r="HAO6" s="481"/>
      <c r="HAP6" s="474"/>
      <c r="HAQ6" s="498"/>
      <c r="HAR6" s="499"/>
      <c r="HAS6" s="474"/>
      <c r="HAT6" s="474"/>
      <c r="HAU6" s="481"/>
      <c r="HAV6" s="474"/>
      <c r="HAW6" s="498"/>
      <c r="HAX6" s="499"/>
      <c r="HAY6" s="474"/>
      <c r="HAZ6" s="474"/>
      <c r="HBA6" s="481"/>
      <c r="HBB6" s="474"/>
      <c r="HBC6" s="498"/>
      <c r="HBD6" s="499"/>
      <c r="HBE6" s="474"/>
      <c r="HBF6" s="474"/>
      <c r="HBG6" s="481"/>
      <c r="HBH6" s="474"/>
      <c r="HBI6" s="498"/>
      <c r="HBJ6" s="499"/>
      <c r="HBK6" s="474"/>
      <c r="HBL6" s="474"/>
      <c r="HBM6" s="481"/>
      <c r="HBN6" s="474"/>
      <c r="HBO6" s="498"/>
      <c r="HBP6" s="499"/>
      <c r="HBQ6" s="474"/>
      <c r="HBR6" s="474"/>
      <c r="HBS6" s="481"/>
      <c r="HBT6" s="474"/>
      <c r="HBU6" s="498"/>
      <c r="HBV6" s="499"/>
      <c r="HBW6" s="474"/>
      <c r="HBX6" s="474"/>
      <c r="HBY6" s="481"/>
      <c r="HBZ6" s="474"/>
      <c r="HCA6" s="498"/>
      <c r="HCB6" s="499"/>
      <c r="HCC6" s="474"/>
      <c r="HCD6" s="474"/>
      <c r="HCE6" s="481"/>
      <c r="HCF6" s="474"/>
      <c r="HCG6" s="498"/>
      <c r="HCH6" s="499"/>
      <c r="HCI6" s="474"/>
      <c r="HCJ6" s="474"/>
      <c r="HCK6" s="481"/>
      <c r="HCL6" s="474"/>
      <c r="HCM6" s="498"/>
      <c r="HCN6" s="499"/>
      <c r="HCO6" s="474"/>
      <c r="HCP6" s="474"/>
      <c r="HCQ6" s="481"/>
      <c r="HCR6" s="474"/>
      <c r="HCS6" s="498"/>
      <c r="HCT6" s="499"/>
      <c r="HCU6" s="474"/>
      <c r="HCV6" s="474"/>
      <c r="HCW6" s="481"/>
      <c r="HCX6" s="474"/>
      <c r="HCY6" s="498"/>
      <c r="HCZ6" s="499"/>
      <c r="HDA6" s="474"/>
      <c r="HDB6" s="474"/>
      <c r="HDC6" s="481"/>
      <c r="HDD6" s="474"/>
      <c r="HDE6" s="498"/>
      <c r="HDF6" s="499"/>
      <c r="HDG6" s="474"/>
      <c r="HDH6" s="474"/>
      <c r="HDI6" s="481"/>
      <c r="HDJ6" s="474"/>
      <c r="HDK6" s="498"/>
      <c r="HDL6" s="499"/>
      <c r="HDM6" s="474"/>
      <c r="HDN6" s="474"/>
      <c r="HDO6" s="481"/>
      <c r="HDP6" s="474"/>
      <c r="HDQ6" s="498"/>
      <c r="HDR6" s="499"/>
      <c r="HDS6" s="474"/>
      <c r="HDT6" s="474"/>
      <c r="HDU6" s="481"/>
      <c r="HDV6" s="474"/>
      <c r="HDW6" s="498"/>
      <c r="HDX6" s="499"/>
      <c r="HDY6" s="474"/>
      <c r="HDZ6" s="474"/>
      <c r="HEA6" s="481"/>
      <c r="HEB6" s="474"/>
      <c r="HEC6" s="498"/>
      <c r="HED6" s="499"/>
      <c r="HEE6" s="474"/>
      <c r="HEF6" s="474"/>
      <c r="HEG6" s="481"/>
      <c r="HEH6" s="474"/>
      <c r="HEI6" s="498"/>
      <c r="HEJ6" s="499"/>
      <c r="HEK6" s="474"/>
      <c r="HEL6" s="474"/>
      <c r="HEM6" s="481"/>
      <c r="HEN6" s="474"/>
      <c r="HEO6" s="498"/>
      <c r="HEP6" s="499"/>
      <c r="HEQ6" s="474"/>
      <c r="HER6" s="474"/>
      <c r="HES6" s="481"/>
      <c r="HET6" s="474"/>
      <c r="HEU6" s="498"/>
      <c r="HEV6" s="499"/>
      <c r="HEW6" s="474"/>
      <c r="HEX6" s="474"/>
      <c r="HEY6" s="481"/>
      <c r="HEZ6" s="474"/>
      <c r="HFA6" s="498"/>
      <c r="HFB6" s="499"/>
      <c r="HFC6" s="474"/>
      <c r="HFD6" s="474"/>
      <c r="HFE6" s="481"/>
      <c r="HFF6" s="474"/>
      <c r="HFG6" s="498"/>
      <c r="HFH6" s="499"/>
      <c r="HFI6" s="474"/>
      <c r="HFJ6" s="474"/>
      <c r="HFK6" s="481"/>
      <c r="HFL6" s="474"/>
      <c r="HFM6" s="498"/>
      <c r="HFN6" s="499"/>
      <c r="HFO6" s="474"/>
      <c r="HFP6" s="474"/>
      <c r="HFQ6" s="481"/>
      <c r="HFR6" s="474"/>
      <c r="HFS6" s="498"/>
      <c r="HFT6" s="499"/>
      <c r="HFU6" s="474"/>
      <c r="HFV6" s="474"/>
      <c r="HFW6" s="481"/>
      <c r="HFX6" s="474"/>
      <c r="HFY6" s="498"/>
      <c r="HFZ6" s="499"/>
      <c r="HGA6" s="474"/>
      <c r="HGB6" s="474"/>
      <c r="HGC6" s="481"/>
      <c r="HGD6" s="474"/>
      <c r="HGE6" s="498"/>
      <c r="HGF6" s="499"/>
      <c r="HGG6" s="474"/>
      <c r="HGH6" s="474"/>
      <c r="HGI6" s="481"/>
      <c r="HGJ6" s="474"/>
      <c r="HGK6" s="498"/>
      <c r="HGL6" s="499"/>
      <c r="HGM6" s="474"/>
      <c r="HGN6" s="474"/>
      <c r="HGO6" s="481"/>
      <c r="HGP6" s="474"/>
      <c r="HGQ6" s="498"/>
      <c r="HGR6" s="499"/>
      <c r="HGS6" s="474"/>
      <c r="HGT6" s="474"/>
      <c r="HGU6" s="481"/>
      <c r="HGV6" s="474"/>
      <c r="HGW6" s="498"/>
      <c r="HGX6" s="499"/>
      <c r="HGY6" s="474"/>
      <c r="HGZ6" s="474"/>
      <c r="HHA6" s="481"/>
      <c r="HHB6" s="474"/>
      <c r="HHC6" s="498"/>
      <c r="HHD6" s="499"/>
      <c r="HHE6" s="474"/>
      <c r="HHF6" s="474"/>
      <c r="HHG6" s="481"/>
      <c r="HHH6" s="474"/>
      <c r="HHI6" s="498"/>
      <c r="HHJ6" s="499"/>
      <c r="HHK6" s="474"/>
      <c r="HHL6" s="474"/>
      <c r="HHM6" s="481"/>
      <c r="HHN6" s="474"/>
      <c r="HHO6" s="498"/>
      <c r="HHP6" s="499"/>
      <c r="HHQ6" s="474"/>
      <c r="HHR6" s="474"/>
      <c r="HHS6" s="481"/>
      <c r="HHT6" s="474"/>
      <c r="HHU6" s="498"/>
      <c r="HHV6" s="499"/>
      <c r="HHW6" s="474"/>
      <c r="HHX6" s="474"/>
      <c r="HHY6" s="481"/>
      <c r="HHZ6" s="474"/>
      <c r="HIA6" s="498"/>
      <c r="HIB6" s="499"/>
      <c r="HIC6" s="474"/>
      <c r="HID6" s="474"/>
      <c r="HIE6" s="481"/>
      <c r="HIF6" s="474"/>
      <c r="HIG6" s="498"/>
      <c r="HIH6" s="499"/>
      <c r="HII6" s="474"/>
      <c r="HIJ6" s="474"/>
      <c r="HIK6" s="481"/>
      <c r="HIL6" s="474"/>
      <c r="HIM6" s="498"/>
      <c r="HIN6" s="499"/>
      <c r="HIO6" s="474"/>
      <c r="HIP6" s="474"/>
      <c r="HIQ6" s="481"/>
      <c r="HIR6" s="474"/>
      <c r="HIS6" s="498"/>
      <c r="HIT6" s="499"/>
      <c r="HIU6" s="474"/>
      <c r="HIV6" s="474"/>
      <c r="HIW6" s="481"/>
      <c r="HIX6" s="474"/>
      <c r="HIY6" s="498"/>
      <c r="HIZ6" s="499"/>
      <c r="HJA6" s="474"/>
      <c r="HJB6" s="474"/>
      <c r="HJC6" s="481"/>
      <c r="HJD6" s="474"/>
      <c r="HJE6" s="498"/>
      <c r="HJF6" s="499"/>
      <c r="HJG6" s="474"/>
      <c r="HJH6" s="474"/>
      <c r="HJI6" s="481"/>
      <c r="HJJ6" s="474"/>
      <c r="HJK6" s="498"/>
      <c r="HJL6" s="499"/>
      <c r="HJM6" s="474"/>
      <c r="HJN6" s="474"/>
      <c r="HJO6" s="481"/>
      <c r="HJP6" s="474"/>
      <c r="HJQ6" s="498"/>
      <c r="HJR6" s="499"/>
      <c r="HJS6" s="474"/>
      <c r="HJT6" s="474"/>
      <c r="HJU6" s="481"/>
      <c r="HJV6" s="474"/>
      <c r="HJW6" s="498"/>
      <c r="HJX6" s="499"/>
      <c r="HJY6" s="474"/>
      <c r="HJZ6" s="474"/>
      <c r="HKA6" s="481"/>
      <c r="HKB6" s="474"/>
      <c r="HKC6" s="498"/>
      <c r="HKD6" s="499"/>
      <c r="HKE6" s="474"/>
      <c r="HKF6" s="474"/>
      <c r="HKG6" s="481"/>
      <c r="HKH6" s="474"/>
      <c r="HKI6" s="498"/>
      <c r="HKJ6" s="499"/>
      <c r="HKK6" s="474"/>
      <c r="HKL6" s="474"/>
      <c r="HKM6" s="481"/>
      <c r="HKN6" s="474"/>
      <c r="HKO6" s="498"/>
      <c r="HKP6" s="499"/>
      <c r="HKQ6" s="474"/>
      <c r="HKR6" s="474"/>
      <c r="HKS6" s="481"/>
      <c r="HKT6" s="474"/>
      <c r="HKU6" s="498"/>
      <c r="HKV6" s="499"/>
      <c r="HKW6" s="474"/>
      <c r="HKX6" s="474"/>
      <c r="HKY6" s="481"/>
      <c r="HKZ6" s="474"/>
      <c r="HLA6" s="498"/>
      <c r="HLB6" s="499"/>
      <c r="HLC6" s="474"/>
      <c r="HLD6" s="474"/>
      <c r="HLE6" s="481"/>
      <c r="HLF6" s="474"/>
      <c r="HLG6" s="498"/>
      <c r="HLH6" s="499"/>
      <c r="HLI6" s="474"/>
      <c r="HLJ6" s="474"/>
      <c r="HLK6" s="481"/>
      <c r="HLL6" s="474"/>
      <c r="HLM6" s="498"/>
      <c r="HLN6" s="499"/>
      <c r="HLO6" s="474"/>
      <c r="HLP6" s="474"/>
      <c r="HLQ6" s="481"/>
      <c r="HLR6" s="474"/>
      <c r="HLS6" s="498"/>
      <c r="HLT6" s="499"/>
      <c r="HLU6" s="474"/>
      <c r="HLV6" s="474"/>
      <c r="HLW6" s="481"/>
      <c r="HLX6" s="474"/>
      <c r="HLY6" s="498"/>
      <c r="HLZ6" s="499"/>
      <c r="HMA6" s="474"/>
      <c r="HMB6" s="474"/>
      <c r="HMC6" s="481"/>
      <c r="HMD6" s="474"/>
      <c r="HME6" s="498"/>
      <c r="HMF6" s="499"/>
      <c r="HMG6" s="474"/>
      <c r="HMH6" s="474"/>
      <c r="HMI6" s="481"/>
      <c r="HMJ6" s="474"/>
      <c r="HMK6" s="498"/>
      <c r="HML6" s="499"/>
      <c r="HMM6" s="474"/>
      <c r="HMN6" s="474"/>
      <c r="HMO6" s="481"/>
      <c r="HMP6" s="474"/>
      <c r="HMQ6" s="498"/>
      <c r="HMR6" s="499"/>
      <c r="HMS6" s="474"/>
      <c r="HMT6" s="474"/>
      <c r="HMU6" s="481"/>
      <c r="HMV6" s="474"/>
      <c r="HMW6" s="498"/>
      <c r="HMX6" s="499"/>
      <c r="HMY6" s="474"/>
      <c r="HMZ6" s="474"/>
      <c r="HNA6" s="481"/>
      <c r="HNB6" s="474"/>
      <c r="HNC6" s="498"/>
      <c r="HND6" s="499"/>
      <c r="HNE6" s="474"/>
      <c r="HNF6" s="474"/>
      <c r="HNG6" s="481"/>
      <c r="HNH6" s="474"/>
      <c r="HNI6" s="498"/>
      <c r="HNJ6" s="499"/>
      <c r="HNK6" s="474"/>
      <c r="HNL6" s="474"/>
      <c r="HNM6" s="481"/>
      <c r="HNN6" s="474"/>
      <c r="HNO6" s="498"/>
      <c r="HNP6" s="499"/>
      <c r="HNQ6" s="474"/>
      <c r="HNR6" s="474"/>
      <c r="HNS6" s="481"/>
      <c r="HNT6" s="474"/>
      <c r="HNU6" s="498"/>
      <c r="HNV6" s="499"/>
      <c r="HNW6" s="474"/>
      <c r="HNX6" s="474"/>
      <c r="HNY6" s="481"/>
      <c r="HNZ6" s="474"/>
      <c r="HOA6" s="498"/>
      <c r="HOB6" s="499"/>
      <c r="HOC6" s="474"/>
      <c r="HOD6" s="474"/>
      <c r="HOE6" s="481"/>
      <c r="HOF6" s="474"/>
      <c r="HOG6" s="498"/>
      <c r="HOH6" s="499"/>
      <c r="HOI6" s="474"/>
      <c r="HOJ6" s="474"/>
      <c r="HOK6" s="481"/>
      <c r="HOL6" s="474"/>
      <c r="HOM6" s="498"/>
      <c r="HON6" s="499"/>
      <c r="HOO6" s="474"/>
      <c r="HOP6" s="474"/>
      <c r="HOQ6" s="481"/>
      <c r="HOR6" s="474"/>
      <c r="HOS6" s="498"/>
      <c r="HOT6" s="499"/>
      <c r="HOU6" s="474"/>
      <c r="HOV6" s="474"/>
      <c r="HOW6" s="481"/>
      <c r="HOX6" s="474"/>
      <c r="HOY6" s="498"/>
      <c r="HOZ6" s="499"/>
      <c r="HPA6" s="474"/>
      <c r="HPB6" s="474"/>
      <c r="HPC6" s="481"/>
      <c r="HPD6" s="474"/>
      <c r="HPE6" s="498"/>
      <c r="HPF6" s="499"/>
      <c r="HPG6" s="474"/>
      <c r="HPH6" s="474"/>
      <c r="HPI6" s="481"/>
      <c r="HPJ6" s="474"/>
      <c r="HPK6" s="498"/>
      <c r="HPL6" s="499"/>
      <c r="HPM6" s="474"/>
      <c r="HPN6" s="474"/>
      <c r="HPO6" s="481"/>
      <c r="HPP6" s="474"/>
      <c r="HPQ6" s="498"/>
      <c r="HPR6" s="499"/>
      <c r="HPS6" s="474"/>
      <c r="HPT6" s="474"/>
      <c r="HPU6" s="481"/>
      <c r="HPV6" s="474"/>
      <c r="HPW6" s="498"/>
      <c r="HPX6" s="499"/>
      <c r="HPY6" s="474"/>
      <c r="HPZ6" s="474"/>
      <c r="HQA6" s="481"/>
      <c r="HQB6" s="474"/>
      <c r="HQC6" s="498"/>
      <c r="HQD6" s="499"/>
      <c r="HQE6" s="474"/>
      <c r="HQF6" s="474"/>
      <c r="HQG6" s="481"/>
      <c r="HQH6" s="474"/>
      <c r="HQI6" s="498"/>
      <c r="HQJ6" s="499"/>
      <c r="HQK6" s="474"/>
      <c r="HQL6" s="474"/>
      <c r="HQM6" s="481"/>
      <c r="HQN6" s="474"/>
      <c r="HQO6" s="498"/>
      <c r="HQP6" s="499"/>
      <c r="HQQ6" s="474"/>
      <c r="HQR6" s="474"/>
      <c r="HQS6" s="481"/>
      <c r="HQT6" s="474"/>
      <c r="HQU6" s="498"/>
      <c r="HQV6" s="499"/>
      <c r="HQW6" s="474"/>
      <c r="HQX6" s="474"/>
      <c r="HQY6" s="481"/>
      <c r="HQZ6" s="474"/>
      <c r="HRA6" s="498"/>
      <c r="HRB6" s="499"/>
      <c r="HRC6" s="474"/>
      <c r="HRD6" s="474"/>
      <c r="HRE6" s="481"/>
      <c r="HRF6" s="474"/>
      <c r="HRG6" s="498"/>
      <c r="HRH6" s="499"/>
      <c r="HRI6" s="474"/>
      <c r="HRJ6" s="474"/>
      <c r="HRK6" s="481"/>
      <c r="HRL6" s="474"/>
      <c r="HRM6" s="498"/>
      <c r="HRN6" s="499"/>
      <c r="HRO6" s="474"/>
      <c r="HRP6" s="474"/>
      <c r="HRQ6" s="481"/>
      <c r="HRR6" s="474"/>
      <c r="HRS6" s="498"/>
      <c r="HRT6" s="499"/>
      <c r="HRU6" s="474"/>
      <c r="HRV6" s="474"/>
      <c r="HRW6" s="481"/>
      <c r="HRX6" s="474"/>
      <c r="HRY6" s="498"/>
      <c r="HRZ6" s="499"/>
      <c r="HSA6" s="474"/>
      <c r="HSB6" s="474"/>
      <c r="HSC6" s="481"/>
      <c r="HSD6" s="474"/>
      <c r="HSE6" s="498"/>
      <c r="HSF6" s="499"/>
      <c r="HSG6" s="474"/>
      <c r="HSH6" s="474"/>
      <c r="HSI6" s="481"/>
      <c r="HSJ6" s="474"/>
      <c r="HSK6" s="498"/>
      <c r="HSL6" s="499"/>
      <c r="HSM6" s="474"/>
      <c r="HSN6" s="474"/>
      <c r="HSO6" s="481"/>
      <c r="HSP6" s="474"/>
      <c r="HSQ6" s="498"/>
      <c r="HSR6" s="499"/>
      <c r="HSS6" s="474"/>
      <c r="HST6" s="474"/>
      <c r="HSU6" s="481"/>
      <c r="HSV6" s="474"/>
      <c r="HSW6" s="498"/>
      <c r="HSX6" s="499"/>
      <c r="HSY6" s="474"/>
      <c r="HSZ6" s="474"/>
      <c r="HTA6" s="481"/>
      <c r="HTB6" s="474"/>
      <c r="HTC6" s="498"/>
      <c r="HTD6" s="499"/>
      <c r="HTE6" s="474"/>
      <c r="HTF6" s="474"/>
      <c r="HTG6" s="481"/>
      <c r="HTH6" s="474"/>
      <c r="HTI6" s="498"/>
      <c r="HTJ6" s="499"/>
      <c r="HTK6" s="474"/>
      <c r="HTL6" s="474"/>
      <c r="HTM6" s="481"/>
      <c r="HTN6" s="474"/>
      <c r="HTO6" s="498"/>
      <c r="HTP6" s="499"/>
      <c r="HTQ6" s="474"/>
      <c r="HTR6" s="474"/>
      <c r="HTS6" s="481"/>
      <c r="HTT6" s="474"/>
      <c r="HTU6" s="498"/>
      <c r="HTV6" s="499"/>
      <c r="HTW6" s="474"/>
      <c r="HTX6" s="474"/>
      <c r="HTY6" s="481"/>
      <c r="HTZ6" s="474"/>
      <c r="HUA6" s="498"/>
      <c r="HUB6" s="499"/>
      <c r="HUC6" s="474"/>
      <c r="HUD6" s="474"/>
      <c r="HUE6" s="481"/>
      <c r="HUF6" s="474"/>
      <c r="HUG6" s="498"/>
      <c r="HUH6" s="499"/>
      <c r="HUI6" s="474"/>
      <c r="HUJ6" s="474"/>
      <c r="HUK6" s="481"/>
      <c r="HUL6" s="474"/>
      <c r="HUM6" s="498"/>
      <c r="HUN6" s="499"/>
      <c r="HUO6" s="474"/>
      <c r="HUP6" s="474"/>
      <c r="HUQ6" s="481"/>
      <c r="HUR6" s="474"/>
      <c r="HUS6" s="498"/>
      <c r="HUT6" s="499"/>
      <c r="HUU6" s="474"/>
      <c r="HUV6" s="474"/>
      <c r="HUW6" s="481"/>
      <c r="HUX6" s="474"/>
      <c r="HUY6" s="498"/>
      <c r="HUZ6" s="499"/>
      <c r="HVA6" s="474"/>
      <c r="HVB6" s="474"/>
      <c r="HVC6" s="481"/>
      <c r="HVD6" s="474"/>
      <c r="HVE6" s="498"/>
      <c r="HVF6" s="499"/>
      <c r="HVG6" s="474"/>
      <c r="HVH6" s="474"/>
      <c r="HVI6" s="481"/>
      <c r="HVJ6" s="474"/>
      <c r="HVK6" s="498"/>
      <c r="HVL6" s="499"/>
      <c r="HVM6" s="474"/>
      <c r="HVN6" s="474"/>
      <c r="HVO6" s="481"/>
      <c r="HVP6" s="474"/>
      <c r="HVQ6" s="498"/>
      <c r="HVR6" s="499"/>
      <c r="HVS6" s="474"/>
      <c r="HVT6" s="474"/>
      <c r="HVU6" s="481"/>
      <c r="HVV6" s="474"/>
      <c r="HVW6" s="498"/>
      <c r="HVX6" s="499"/>
      <c r="HVY6" s="474"/>
      <c r="HVZ6" s="474"/>
      <c r="HWA6" s="481"/>
      <c r="HWB6" s="474"/>
      <c r="HWC6" s="498"/>
      <c r="HWD6" s="499"/>
      <c r="HWE6" s="474"/>
      <c r="HWF6" s="474"/>
      <c r="HWG6" s="481"/>
      <c r="HWH6" s="474"/>
      <c r="HWI6" s="498"/>
      <c r="HWJ6" s="499"/>
      <c r="HWK6" s="474"/>
      <c r="HWL6" s="474"/>
      <c r="HWM6" s="481"/>
      <c r="HWN6" s="474"/>
      <c r="HWO6" s="498"/>
      <c r="HWP6" s="499"/>
      <c r="HWQ6" s="474"/>
      <c r="HWR6" s="474"/>
      <c r="HWS6" s="481"/>
      <c r="HWT6" s="474"/>
      <c r="HWU6" s="498"/>
      <c r="HWV6" s="499"/>
      <c r="HWW6" s="474"/>
      <c r="HWX6" s="474"/>
      <c r="HWY6" s="481"/>
      <c r="HWZ6" s="474"/>
      <c r="HXA6" s="498"/>
      <c r="HXB6" s="499"/>
      <c r="HXC6" s="474"/>
      <c r="HXD6" s="474"/>
      <c r="HXE6" s="481"/>
      <c r="HXF6" s="474"/>
      <c r="HXG6" s="498"/>
      <c r="HXH6" s="499"/>
      <c r="HXI6" s="474"/>
      <c r="HXJ6" s="474"/>
      <c r="HXK6" s="481"/>
      <c r="HXL6" s="474"/>
      <c r="HXM6" s="498"/>
      <c r="HXN6" s="499"/>
      <c r="HXO6" s="474"/>
      <c r="HXP6" s="474"/>
      <c r="HXQ6" s="481"/>
      <c r="HXR6" s="474"/>
      <c r="HXS6" s="498"/>
      <c r="HXT6" s="499"/>
      <c r="HXU6" s="474"/>
      <c r="HXV6" s="474"/>
      <c r="HXW6" s="481"/>
      <c r="HXX6" s="474"/>
      <c r="HXY6" s="498"/>
      <c r="HXZ6" s="499"/>
      <c r="HYA6" s="474"/>
      <c r="HYB6" s="474"/>
      <c r="HYC6" s="481"/>
      <c r="HYD6" s="474"/>
      <c r="HYE6" s="498"/>
      <c r="HYF6" s="499"/>
      <c r="HYG6" s="474"/>
      <c r="HYH6" s="474"/>
      <c r="HYI6" s="481"/>
      <c r="HYJ6" s="474"/>
      <c r="HYK6" s="498"/>
      <c r="HYL6" s="499"/>
      <c r="HYM6" s="474"/>
      <c r="HYN6" s="474"/>
      <c r="HYO6" s="481"/>
      <c r="HYP6" s="474"/>
      <c r="HYQ6" s="498"/>
      <c r="HYR6" s="499"/>
      <c r="HYS6" s="474"/>
      <c r="HYT6" s="474"/>
      <c r="HYU6" s="481"/>
      <c r="HYV6" s="474"/>
      <c r="HYW6" s="498"/>
      <c r="HYX6" s="499"/>
      <c r="HYY6" s="474"/>
      <c r="HYZ6" s="474"/>
      <c r="HZA6" s="481"/>
      <c r="HZB6" s="474"/>
      <c r="HZC6" s="498"/>
      <c r="HZD6" s="499"/>
      <c r="HZE6" s="474"/>
      <c r="HZF6" s="474"/>
      <c r="HZG6" s="481"/>
      <c r="HZH6" s="474"/>
      <c r="HZI6" s="498"/>
      <c r="HZJ6" s="499"/>
      <c r="HZK6" s="474"/>
      <c r="HZL6" s="474"/>
      <c r="HZM6" s="481"/>
      <c r="HZN6" s="474"/>
      <c r="HZO6" s="498"/>
      <c r="HZP6" s="499"/>
      <c r="HZQ6" s="474"/>
      <c r="HZR6" s="474"/>
      <c r="HZS6" s="481"/>
      <c r="HZT6" s="474"/>
      <c r="HZU6" s="498"/>
      <c r="HZV6" s="499"/>
      <c r="HZW6" s="474"/>
      <c r="HZX6" s="474"/>
      <c r="HZY6" s="481"/>
      <c r="HZZ6" s="474"/>
      <c r="IAA6" s="498"/>
      <c r="IAB6" s="499"/>
      <c r="IAC6" s="474"/>
      <c r="IAD6" s="474"/>
      <c r="IAE6" s="481"/>
      <c r="IAF6" s="474"/>
      <c r="IAG6" s="498"/>
      <c r="IAH6" s="499"/>
      <c r="IAI6" s="474"/>
      <c r="IAJ6" s="474"/>
      <c r="IAK6" s="481"/>
      <c r="IAL6" s="474"/>
      <c r="IAM6" s="498"/>
      <c r="IAN6" s="499"/>
      <c r="IAO6" s="474"/>
      <c r="IAP6" s="474"/>
      <c r="IAQ6" s="481"/>
      <c r="IAR6" s="474"/>
      <c r="IAS6" s="498"/>
      <c r="IAT6" s="499"/>
      <c r="IAU6" s="474"/>
      <c r="IAV6" s="474"/>
      <c r="IAW6" s="481"/>
      <c r="IAX6" s="474"/>
      <c r="IAY6" s="498"/>
      <c r="IAZ6" s="499"/>
      <c r="IBA6" s="474"/>
      <c r="IBB6" s="474"/>
      <c r="IBC6" s="481"/>
      <c r="IBD6" s="474"/>
      <c r="IBE6" s="498"/>
      <c r="IBF6" s="499"/>
      <c r="IBG6" s="474"/>
      <c r="IBH6" s="474"/>
      <c r="IBI6" s="481"/>
      <c r="IBJ6" s="474"/>
      <c r="IBK6" s="498"/>
      <c r="IBL6" s="499"/>
      <c r="IBM6" s="474"/>
      <c r="IBN6" s="474"/>
      <c r="IBO6" s="481"/>
      <c r="IBP6" s="474"/>
      <c r="IBQ6" s="498"/>
      <c r="IBR6" s="499"/>
      <c r="IBS6" s="474"/>
      <c r="IBT6" s="474"/>
      <c r="IBU6" s="481"/>
      <c r="IBV6" s="474"/>
      <c r="IBW6" s="498"/>
      <c r="IBX6" s="499"/>
      <c r="IBY6" s="474"/>
      <c r="IBZ6" s="474"/>
      <c r="ICA6" s="481"/>
      <c r="ICB6" s="474"/>
      <c r="ICC6" s="498"/>
      <c r="ICD6" s="499"/>
      <c r="ICE6" s="474"/>
      <c r="ICF6" s="474"/>
      <c r="ICG6" s="481"/>
      <c r="ICH6" s="474"/>
      <c r="ICI6" s="498"/>
      <c r="ICJ6" s="499"/>
      <c r="ICK6" s="474"/>
      <c r="ICL6" s="474"/>
      <c r="ICM6" s="481"/>
      <c r="ICN6" s="474"/>
      <c r="ICO6" s="498"/>
      <c r="ICP6" s="499"/>
      <c r="ICQ6" s="474"/>
      <c r="ICR6" s="474"/>
      <c r="ICS6" s="481"/>
      <c r="ICT6" s="474"/>
      <c r="ICU6" s="498"/>
      <c r="ICV6" s="499"/>
      <c r="ICW6" s="474"/>
      <c r="ICX6" s="474"/>
      <c r="ICY6" s="481"/>
      <c r="ICZ6" s="474"/>
      <c r="IDA6" s="498"/>
      <c r="IDB6" s="499"/>
      <c r="IDC6" s="474"/>
      <c r="IDD6" s="474"/>
      <c r="IDE6" s="481"/>
      <c r="IDF6" s="474"/>
      <c r="IDG6" s="498"/>
      <c r="IDH6" s="499"/>
      <c r="IDI6" s="474"/>
      <c r="IDJ6" s="474"/>
      <c r="IDK6" s="481"/>
      <c r="IDL6" s="474"/>
      <c r="IDM6" s="498"/>
      <c r="IDN6" s="499"/>
      <c r="IDO6" s="474"/>
      <c r="IDP6" s="474"/>
      <c r="IDQ6" s="481"/>
      <c r="IDR6" s="474"/>
      <c r="IDS6" s="498"/>
      <c r="IDT6" s="499"/>
      <c r="IDU6" s="474"/>
      <c r="IDV6" s="474"/>
      <c r="IDW6" s="481"/>
      <c r="IDX6" s="474"/>
      <c r="IDY6" s="498"/>
      <c r="IDZ6" s="499"/>
      <c r="IEA6" s="474"/>
      <c r="IEB6" s="474"/>
      <c r="IEC6" s="481"/>
      <c r="IED6" s="474"/>
      <c r="IEE6" s="498"/>
      <c r="IEF6" s="499"/>
      <c r="IEG6" s="474"/>
      <c r="IEH6" s="474"/>
      <c r="IEI6" s="481"/>
      <c r="IEJ6" s="474"/>
      <c r="IEK6" s="498"/>
      <c r="IEL6" s="499"/>
      <c r="IEM6" s="474"/>
      <c r="IEN6" s="474"/>
      <c r="IEO6" s="481"/>
      <c r="IEP6" s="474"/>
      <c r="IEQ6" s="498"/>
      <c r="IER6" s="499"/>
      <c r="IES6" s="474"/>
      <c r="IET6" s="474"/>
      <c r="IEU6" s="481"/>
      <c r="IEV6" s="474"/>
      <c r="IEW6" s="498"/>
      <c r="IEX6" s="499"/>
      <c r="IEY6" s="474"/>
      <c r="IEZ6" s="474"/>
      <c r="IFA6" s="481"/>
      <c r="IFB6" s="474"/>
      <c r="IFC6" s="498"/>
      <c r="IFD6" s="499"/>
      <c r="IFE6" s="474"/>
      <c r="IFF6" s="474"/>
      <c r="IFG6" s="481"/>
      <c r="IFH6" s="474"/>
      <c r="IFI6" s="498"/>
      <c r="IFJ6" s="499"/>
      <c r="IFK6" s="474"/>
      <c r="IFL6" s="474"/>
      <c r="IFM6" s="481"/>
      <c r="IFN6" s="474"/>
      <c r="IFO6" s="498"/>
      <c r="IFP6" s="499"/>
      <c r="IFQ6" s="474"/>
      <c r="IFR6" s="474"/>
      <c r="IFS6" s="481"/>
      <c r="IFT6" s="474"/>
      <c r="IFU6" s="498"/>
      <c r="IFV6" s="499"/>
      <c r="IFW6" s="474"/>
      <c r="IFX6" s="474"/>
      <c r="IFY6" s="481"/>
      <c r="IFZ6" s="474"/>
      <c r="IGA6" s="498"/>
      <c r="IGB6" s="499"/>
      <c r="IGC6" s="474"/>
      <c r="IGD6" s="474"/>
      <c r="IGE6" s="481"/>
      <c r="IGF6" s="474"/>
      <c r="IGG6" s="498"/>
      <c r="IGH6" s="499"/>
      <c r="IGI6" s="474"/>
      <c r="IGJ6" s="474"/>
      <c r="IGK6" s="481"/>
      <c r="IGL6" s="474"/>
      <c r="IGM6" s="498"/>
      <c r="IGN6" s="499"/>
      <c r="IGO6" s="474"/>
      <c r="IGP6" s="474"/>
      <c r="IGQ6" s="481"/>
      <c r="IGR6" s="474"/>
      <c r="IGS6" s="498"/>
      <c r="IGT6" s="499"/>
      <c r="IGU6" s="474"/>
      <c r="IGV6" s="474"/>
      <c r="IGW6" s="481"/>
      <c r="IGX6" s="474"/>
      <c r="IGY6" s="498"/>
      <c r="IGZ6" s="499"/>
      <c r="IHA6" s="474"/>
      <c r="IHB6" s="474"/>
      <c r="IHC6" s="481"/>
      <c r="IHD6" s="474"/>
      <c r="IHE6" s="498"/>
      <c r="IHF6" s="499"/>
      <c r="IHG6" s="474"/>
      <c r="IHH6" s="474"/>
      <c r="IHI6" s="481"/>
      <c r="IHJ6" s="474"/>
      <c r="IHK6" s="498"/>
      <c r="IHL6" s="499"/>
      <c r="IHM6" s="474"/>
      <c r="IHN6" s="474"/>
      <c r="IHO6" s="481"/>
      <c r="IHP6" s="474"/>
      <c r="IHQ6" s="498"/>
      <c r="IHR6" s="499"/>
      <c r="IHS6" s="474"/>
      <c r="IHT6" s="474"/>
      <c r="IHU6" s="481"/>
      <c r="IHV6" s="474"/>
      <c r="IHW6" s="498"/>
      <c r="IHX6" s="499"/>
      <c r="IHY6" s="474"/>
      <c r="IHZ6" s="474"/>
      <c r="IIA6" s="481"/>
      <c r="IIB6" s="474"/>
      <c r="IIC6" s="498"/>
      <c r="IID6" s="499"/>
      <c r="IIE6" s="474"/>
      <c r="IIF6" s="474"/>
      <c r="IIG6" s="481"/>
      <c r="IIH6" s="474"/>
      <c r="III6" s="498"/>
      <c r="IIJ6" s="499"/>
      <c r="IIK6" s="474"/>
      <c r="IIL6" s="474"/>
      <c r="IIM6" s="481"/>
      <c r="IIN6" s="474"/>
      <c r="IIO6" s="498"/>
      <c r="IIP6" s="499"/>
      <c r="IIQ6" s="474"/>
      <c r="IIR6" s="474"/>
      <c r="IIS6" s="481"/>
      <c r="IIT6" s="474"/>
      <c r="IIU6" s="498"/>
      <c r="IIV6" s="499"/>
      <c r="IIW6" s="474"/>
      <c r="IIX6" s="474"/>
      <c r="IIY6" s="481"/>
      <c r="IIZ6" s="474"/>
      <c r="IJA6" s="498"/>
      <c r="IJB6" s="499"/>
      <c r="IJC6" s="474"/>
      <c r="IJD6" s="474"/>
      <c r="IJE6" s="481"/>
      <c r="IJF6" s="474"/>
      <c r="IJG6" s="498"/>
      <c r="IJH6" s="499"/>
      <c r="IJI6" s="474"/>
      <c r="IJJ6" s="474"/>
      <c r="IJK6" s="481"/>
      <c r="IJL6" s="474"/>
      <c r="IJM6" s="498"/>
      <c r="IJN6" s="499"/>
      <c r="IJO6" s="474"/>
      <c r="IJP6" s="474"/>
      <c r="IJQ6" s="481"/>
      <c r="IJR6" s="474"/>
      <c r="IJS6" s="498"/>
      <c r="IJT6" s="499"/>
      <c r="IJU6" s="474"/>
      <c r="IJV6" s="474"/>
      <c r="IJW6" s="481"/>
      <c r="IJX6" s="474"/>
      <c r="IJY6" s="498"/>
      <c r="IJZ6" s="499"/>
      <c r="IKA6" s="474"/>
      <c r="IKB6" s="474"/>
      <c r="IKC6" s="481"/>
      <c r="IKD6" s="474"/>
      <c r="IKE6" s="498"/>
      <c r="IKF6" s="499"/>
      <c r="IKG6" s="474"/>
      <c r="IKH6" s="474"/>
      <c r="IKI6" s="481"/>
      <c r="IKJ6" s="474"/>
      <c r="IKK6" s="498"/>
      <c r="IKL6" s="499"/>
      <c r="IKM6" s="474"/>
      <c r="IKN6" s="474"/>
      <c r="IKO6" s="481"/>
      <c r="IKP6" s="474"/>
      <c r="IKQ6" s="498"/>
      <c r="IKR6" s="499"/>
      <c r="IKS6" s="474"/>
      <c r="IKT6" s="474"/>
      <c r="IKU6" s="481"/>
      <c r="IKV6" s="474"/>
      <c r="IKW6" s="498"/>
      <c r="IKX6" s="499"/>
      <c r="IKY6" s="474"/>
      <c r="IKZ6" s="474"/>
      <c r="ILA6" s="481"/>
      <c r="ILB6" s="474"/>
      <c r="ILC6" s="498"/>
      <c r="ILD6" s="499"/>
      <c r="ILE6" s="474"/>
      <c r="ILF6" s="474"/>
      <c r="ILG6" s="481"/>
      <c r="ILH6" s="474"/>
      <c r="ILI6" s="498"/>
      <c r="ILJ6" s="499"/>
      <c r="ILK6" s="474"/>
      <c r="ILL6" s="474"/>
      <c r="ILM6" s="481"/>
      <c r="ILN6" s="474"/>
      <c r="ILO6" s="498"/>
      <c r="ILP6" s="499"/>
      <c r="ILQ6" s="474"/>
      <c r="ILR6" s="474"/>
      <c r="ILS6" s="481"/>
      <c r="ILT6" s="474"/>
      <c r="ILU6" s="498"/>
      <c r="ILV6" s="499"/>
      <c r="ILW6" s="474"/>
      <c r="ILX6" s="474"/>
      <c r="ILY6" s="481"/>
      <c r="ILZ6" s="474"/>
      <c r="IMA6" s="498"/>
      <c r="IMB6" s="499"/>
      <c r="IMC6" s="474"/>
      <c r="IMD6" s="474"/>
      <c r="IME6" s="481"/>
      <c r="IMF6" s="474"/>
      <c r="IMG6" s="498"/>
      <c r="IMH6" s="499"/>
      <c r="IMI6" s="474"/>
      <c r="IMJ6" s="474"/>
      <c r="IMK6" s="481"/>
      <c r="IML6" s="474"/>
      <c r="IMM6" s="498"/>
      <c r="IMN6" s="499"/>
      <c r="IMO6" s="474"/>
      <c r="IMP6" s="474"/>
      <c r="IMQ6" s="481"/>
      <c r="IMR6" s="474"/>
      <c r="IMS6" s="498"/>
      <c r="IMT6" s="499"/>
      <c r="IMU6" s="474"/>
      <c r="IMV6" s="474"/>
      <c r="IMW6" s="481"/>
      <c r="IMX6" s="474"/>
      <c r="IMY6" s="498"/>
      <c r="IMZ6" s="499"/>
      <c r="INA6" s="474"/>
      <c r="INB6" s="474"/>
      <c r="INC6" s="481"/>
      <c r="IND6" s="474"/>
      <c r="INE6" s="498"/>
      <c r="INF6" s="499"/>
      <c r="ING6" s="474"/>
      <c r="INH6" s="474"/>
      <c r="INI6" s="481"/>
      <c r="INJ6" s="474"/>
      <c r="INK6" s="498"/>
      <c r="INL6" s="499"/>
      <c r="INM6" s="474"/>
      <c r="INN6" s="474"/>
      <c r="INO6" s="481"/>
      <c r="INP6" s="474"/>
      <c r="INQ6" s="498"/>
      <c r="INR6" s="499"/>
      <c r="INS6" s="474"/>
      <c r="INT6" s="474"/>
      <c r="INU6" s="481"/>
      <c r="INV6" s="474"/>
      <c r="INW6" s="498"/>
      <c r="INX6" s="499"/>
      <c r="INY6" s="474"/>
      <c r="INZ6" s="474"/>
      <c r="IOA6" s="481"/>
      <c r="IOB6" s="474"/>
      <c r="IOC6" s="498"/>
      <c r="IOD6" s="499"/>
      <c r="IOE6" s="474"/>
      <c r="IOF6" s="474"/>
      <c r="IOG6" s="481"/>
      <c r="IOH6" s="474"/>
      <c r="IOI6" s="498"/>
      <c r="IOJ6" s="499"/>
      <c r="IOK6" s="474"/>
      <c r="IOL6" s="474"/>
      <c r="IOM6" s="481"/>
      <c r="ION6" s="474"/>
      <c r="IOO6" s="498"/>
      <c r="IOP6" s="499"/>
      <c r="IOQ6" s="474"/>
      <c r="IOR6" s="474"/>
      <c r="IOS6" s="481"/>
      <c r="IOT6" s="474"/>
      <c r="IOU6" s="498"/>
      <c r="IOV6" s="499"/>
      <c r="IOW6" s="474"/>
      <c r="IOX6" s="474"/>
      <c r="IOY6" s="481"/>
      <c r="IOZ6" s="474"/>
      <c r="IPA6" s="498"/>
      <c r="IPB6" s="499"/>
      <c r="IPC6" s="474"/>
      <c r="IPD6" s="474"/>
      <c r="IPE6" s="481"/>
      <c r="IPF6" s="474"/>
      <c r="IPG6" s="498"/>
      <c r="IPH6" s="499"/>
      <c r="IPI6" s="474"/>
      <c r="IPJ6" s="474"/>
      <c r="IPK6" s="481"/>
      <c r="IPL6" s="474"/>
      <c r="IPM6" s="498"/>
      <c r="IPN6" s="499"/>
      <c r="IPO6" s="474"/>
      <c r="IPP6" s="474"/>
      <c r="IPQ6" s="481"/>
      <c r="IPR6" s="474"/>
      <c r="IPS6" s="498"/>
      <c r="IPT6" s="499"/>
      <c r="IPU6" s="474"/>
      <c r="IPV6" s="474"/>
      <c r="IPW6" s="481"/>
      <c r="IPX6" s="474"/>
      <c r="IPY6" s="498"/>
      <c r="IPZ6" s="499"/>
      <c r="IQA6" s="474"/>
      <c r="IQB6" s="474"/>
      <c r="IQC6" s="481"/>
      <c r="IQD6" s="474"/>
      <c r="IQE6" s="498"/>
      <c r="IQF6" s="499"/>
      <c r="IQG6" s="474"/>
      <c r="IQH6" s="474"/>
      <c r="IQI6" s="481"/>
      <c r="IQJ6" s="474"/>
      <c r="IQK6" s="498"/>
      <c r="IQL6" s="499"/>
      <c r="IQM6" s="474"/>
      <c r="IQN6" s="474"/>
      <c r="IQO6" s="481"/>
      <c r="IQP6" s="474"/>
      <c r="IQQ6" s="498"/>
      <c r="IQR6" s="499"/>
      <c r="IQS6" s="474"/>
      <c r="IQT6" s="474"/>
      <c r="IQU6" s="481"/>
      <c r="IQV6" s="474"/>
      <c r="IQW6" s="498"/>
      <c r="IQX6" s="499"/>
      <c r="IQY6" s="474"/>
      <c r="IQZ6" s="474"/>
      <c r="IRA6" s="481"/>
      <c r="IRB6" s="474"/>
      <c r="IRC6" s="498"/>
      <c r="IRD6" s="499"/>
      <c r="IRE6" s="474"/>
      <c r="IRF6" s="474"/>
      <c r="IRG6" s="481"/>
      <c r="IRH6" s="474"/>
      <c r="IRI6" s="498"/>
      <c r="IRJ6" s="499"/>
      <c r="IRK6" s="474"/>
      <c r="IRL6" s="474"/>
      <c r="IRM6" s="481"/>
      <c r="IRN6" s="474"/>
      <c r="IRO6" s="498"/>
      <c r="IRP6" s="499"/>
      <c r="IRQ6" s="474"/>
      <c r="IRR6" s="474"/>
      <c r="IRS6" s="481"/>
      <c r="IRT6" s="474"/>
      <c r="IRU6" s="498"/>
      <c r="IRV6" s="499"/>
      <c r="IRW6" s="474"/>
      <c r="IRX6" s="474"/>
      <c r="IRY6" s="481"/>
      <c r="IRZ6" s="474"/>
      <c r="ISA6" s="498"/>
      <c r="ISB6" s="499"/>
      <c r="ISC6" s="474"/>
      <c r="ISD6" s="474"/>
      <c r="ISE6" s="481"/>
      <c r="ISF6" s="474"/>
      <c r="ISG6" s="498"/>
      <c r="ISH6" s="499"/>
      <c r="ISI6" s="474"/>
      <c r="ISJ6" s="474"/>
      <c r="ISK6" s="481"/>
      <c r="ISL6" s="474"/>
      <c r="ISM6" s="498"/>
      <c r="ISN6" s="499"/>
      <c r="ISO6" s="474"/>
      <c r="ISP6" s="474"/>
      <c r="ISQ6" s="481"/>
      <c r="ISR6" s="474"/>
      <c r="ISS6" s="498"/>
      <c r="IST6" s="499"/>
      <c r="ISU6" s="474"/>
      <c r="ISV6" s="474"/>
      <c r="ISW6" s="481"/>
      <c r="ISX6" s="474"/>
      <c r="ISY6" s="498"/>
      <c r="ISZ6" s="499"/>
      <c r="ITA6" s="474"/>
      <c r="ITB6" s="474"/>
      <c r="ITC6" s="481"/>
      <c r="ITD6" s="474"/>
      <c r="ITE6" s="498"/>
      <c r="ITF6" s="499"/>
      <c r="ITG6" s="474"/>
      <c r="ITH6" s="474"/>
      <c r="ITI6" s="481"/>
      <c r="ITJ6" s="474"/>
      <c r="ITK6" s="498"/>
      <c r="ITL6" s="499"/>
      <c r="ITM6" s="474"/>
      <c r="ITN6" s="474"/>
      <c r="ITO6" s="481"/>
      <c r="ITP6" s="474"/>
      <c r="ITQ6" s="498"/>
      <c r="ITR6" s="499"/>
      <c r="ITS6" s="474"/>
      <c r="ITT6" s="474"/>
      <c r="ITU6" s="481"/>
      <c r="ITV6" s="474"/>
      <c r="ITW6" s="498"/>
      <c r="ITX6" s="499"/>
      <c r="ITY6" s="474"/>
      <c r="ITZ6" s="474"/>
      <c r="IUA6" s="481"/>
      <c r="IUB6" s="474"/>
      <c r="IUC6" s="498"/>
      <c r="IUD6" s="499"/>
      <c r="IUE6" s="474"/>
      <c r="IUF6" s="474"/>
      <c r="IUG6" s="481"/>
      <c r="IUH6" s="474"/>
      <c r="IUI6" s="498"/>
      <c r="IUJ6" s="499"/>
      <c r="IUK6" s="474"/>
      <c r="IUL6" s="474"/>
      <c r="IUM6" s="481"/>
      <c r="IUN6" s="474"/>
      <c r="IUO6" s="498"/>
      <c r="IUP6" s="499"/>
      <c r="IUQ6" s="474"/>
      <c r="IUR6" s="474"/>
      <c r="IUS6" s="481"/>
      <c r="IUT6" s="474"/>
      <c r="IUU6" s="498"/>
      <c r="IUV6" s="499"/>
      <c r="IUW6" s="474"/>
      <c r="IUX6" s="474"/>
      <c r="IUY6" s="481"/>
      <c r="IUZ6" s="474"/>
      <c r="IVA6" s="498"/>
      <c r="IVB6" s="499"/>
      <c r="IVC6" s="474"/>
      <c r="IVD6" s="474"/>
      <c r="IVE6" s="481"/>
      <c r="IVF6" s="474"/>
      <c r="IVG6" s="498"/>
      <c r="IVH6" s="499"/>
      <c r="IVI6" s="474"/>
      <c r="IVJ6" s="474"/>
      <c r="IVK6" s="481"/>
      <c r="IVL6" s="474"/>
      <c r="IVM6" s="498"/>
      <c r="IVN6" s="499"/>
      <c r="IVO6" s="474"/>
      <c r="IVP6" s="474"/>
      <c r="IVQ6" s="481"/>
      <c r="IVR6" s="474"/>
      <c r="IVS6" s="498"/>
      <c r="IVT6" s="499"/>
      <c r="IVU6" s="474"/>
      <c r="IVV6" s="474"/>
      <c r="IVW6" s="481"/>
      <c r="IVX6" s="474"/>
      <c r="IVY6" s="498"/>
      <c r="IVZ6" s="499"/>
      <c r="IWA6" s="474"/>
      <c r="IWB6" s="474"/>
      <c r="IWC6" s="481"/>
      <c r="IWD6" s="474"/>
      <c r="IWE6" s="498"/>
      <c r="IWF6" s="499"/>
      <c r="IWG6" s="474"/>
      <c r="IWH6" s="474"/>
      <c r="IWI6" s="481"/>
      <c r="IWJ6" s="474"/>
      <c r="IWK6" s="498"/>
      <c r="IWL6" s="499"/>
      <c r="IWM6" s="474"/>
      <c r="IWN6" s="474"/>
      <c r="IWO6" s="481"/>
      <c r="IWP6" s="474"/>
      <c r="IWQ6" s="498"/>
      <c r="IWR6" s="499"/>
      <c r="IWS6" s="474"/>
      <c r="IWT6" s="474"/>
      <c r="IWU6" s="481"/>
      <c r="IWV6" s="474"/>
      <c r="IWW6" s="498"/>
      <c r="IWX6" s="499"/>
      <c r="IWY6" s="474"/>
      <c r="IWZ6" s="474"/>
      <c r="IXA6" s="481"/>
      <c r="IXB6" s="474"/>
      <c r="IXC6" s="498"/>
      <c r="IXD6" s="499"/>
      <c r="IXE6" s="474"/>
      <c r="IXF6" s="474"/>
      <c r="IXG6" s="481"/>
      <c r="IXH6" s="474"/>
      <c r="IXI6" s="498"/>
      <c r="IXJ6" s="499"/>
      <c r="IXK6" s="474"/>
      <c r="IXL6" s="474"/>
      <c r="IXM6" s="481"/>
      <c r="IXN6" s="474"/>
      <c r="IXO6" s="498"/>
      <c r="IXP6" s="499"/>
      <c r="IXQ6" s="474"/>
      <c r="IXR6" s="474"/>
      <c r="IXS6" s="481"/>
      <c r="IXT6" s="474"/>
      <c r="IXU6" s="498"/>
      <c r="IXV6" s="499"/>
      <c r="IXW6" s="474"/>
      <c r="IXX6" s="474"/>
      <c r="IXY6" s="481"/>
      <c r="IXZ6" s="474"/>
      <c r="IYA6" s="498"/>
      <c r="IYB6" s="499"/>
      <c r="IYC6" s="474"/>
      <c r="IYD6" s="474"/>
      <c r="IYE6" s="481"/>
      <c r="IYF6" s="474"/>
      <c r="IYG6" s="498"/>
      <c r="IYH6" s="499"/>
      <c r="IYI6" s="474"/>
      <c r="IYJ6" s="474"/>
      <c r="IYK6" s="481"/>
      <c r="IYL6" s="474"/>
      <c r="IYM6" s="498"/>
      <c r="IYN6" s="499"/>
      <c r="IYO6" s="474"/>
      <c r="IYP6" s="474"/>
      <c r="IYQ6" s="481"/>
      <c r="IYR6" s="474"/>
      <c r="IYS6" s="498"/>
      <c r="IYT6" s="499"/>
      <c r="IYU6" s="474"/>
      <c r="IYV6" s="474"/>
      <c r="IYW6" s="481"/>
      <c r="IYX6" s="474"/>
      <c r="IYY6" s="498"/>
      <c r="IYZ6" s="499"/>
      <c r="IZA6" s="474"/>
      <c r="IZB6" s="474"/>
      <c r="IZC6" s="481"/>
      <c r="IZD6" s="474"/>
      <c r="IZE6" s="498"/>
      <c r="IZF6" s="499"/>
      <c r="IZG6" s="474"/>
      <c r="IZH6" s="474"/>
      <c r="IZI6" s="481"/>
      <c r="IZJ6" s="474"/>
      <c r="IZK6" s="498"/>
      <c r="IZL6" s="499"/>
      <c r="IZM6" s="474"/>
      <c r="IZN6" s="474"/>
      <c r="IZO6" s="481"/>
      <c r="IZP6" s="474"/>
      <c r="IZQ6" s="498"/>
      <c r="IZR6" s="499"/>
      <c r="IZS6" s="474"/>
      <c r="IZT6" s="474"/>
      <c r="IZU6" s="481"/>
      <c r="IZV6" s="474"/>
      <c r="IZW6" s="498"/>
      <c r="IZX6" s="499"/>
      <c r="IZY6" s="474"/>
      <c r="IZZ6" s="474"/>
      <c r="JAA6" s="481"/>
      <c r="JAB6" s="474"/>
      <c r="JAC6" s="498"/>
      <c r="JAD6" s="499"/>
      <c r="JAE6" s="474"/>
      <c r="JAF6" s="474"/>
      <c r="JAG6" s="481"/>
      <c r="JAH6" s="474"/>
      <c r="JAI6" s="498"/>
      <c r="JAJ6" s="499"/>
      <c r="JAK6" s="474"/>
      <c r="JAL6" s="474"/>
      <c r="JAM6" s="481"/>
      <c r="JAN6" s="474"/>
      <c r="JAO6" s="498"/>
      <c r="JAP6" s="499"/>
      <c r="JAQ6" s="474"/>
      <c r="JAR6" s="474"/>
      <c r="JAS6" s="481"/>
      <c r="JAT6" s="474"/>
      <c r="JAU6" s="498"/>
      <c r="JAV6" s="499"/>
      <c r="JAW6" s="474"/>
      <c r="JAX6" s="474"/>
      <c r="JAY6" s="481"/>
      <c r="JAZ6" s="474"/>
      <c r="JBA6" s="498"/>
      <c r="JBB6" s="499"/>
      <c r="JBC6" s="474"/>
      <c r="JBD6" s="474"/>
      <c r="JBE6" s="481"/>
      <c r="JBF6" s="474"/>
      <c r="JBG6" s="498"/>
      <c r="JBH6" s="499"/>
      <c r="JBI6" s="474"/>
      <c r="JBJ6" s="474"/>
      <c r="JBK6" s="481"/>
      <c r="JBL6" s="474"/>
      <c r="JBM6" s="498"/>
      <c r="JBN6" s="499"/>
      <c r="JBO6" s="474"/>
      <c r="JBP6" s="474"/>
      <c r="JBQ6" s="481"/>
      <c r="JBR6" s="474"/>
      <c r="JBS6" s="498"/>
      <c r="JBT6" s="499"/>
      <c r="JBU6" s="474"/>
      <c r="JBV6" s="474"/>
      <c r="JBW6" s="481"/>
      <c r="JBX6" s="474"/>
      <c r="JBY6" s="498"/>
      <c r="JBZ6" s="499"/>
      <c r="JCA6" s="474"/>
      <c r="JCB6" s="474"/>
      <c r="JCC6" s="481"/>
      <c r="JCD6" s="474"/>
      <c r="JCE6" s="498"/>
      <c r="JCF6" s="499"/>
      <c r="JCG6" s="474"/>
      <c r="JCH6" s="474"/>
      <c r="JCI6" s="481"/>
      <c r="JCJ6" s="474"/>
      <c r="JCK6" s="498"/>
      <c r="JCL6" s="499"/>
      <c r="JCM6" s="474"/>
      <c r="JCN6" s="474"/>
      <c r="JCO6" s="481"/>
      <c r="JCP6" s="474"/>
      <c r="JCQ6" s="498"/>
      <c r="JCR6" s="499"/>
      <c r="JCS6" s="474"/>
      <c r="JCT6" s="474"/>
      <c r="JCU6" s="481"/>
      <c r="JCV6" s="474"/>
      <c r="JCW6" s="498"/>
      <c r="JCX6" s="499"/>
      <c r="JCY6" s="474"/>
      <c r="JCZ6" s="474"/>
      <c r="JDA6" s="481"/>
      <c r="JDB6" s="474"/>
      <c r="JDC6" s="498"/>
      <c r="JDD6" s="499"/>
      <c r="JDE6" s="474"/>
      <c r="JDF6" s="474"/>
      <c r="JDG6" s="481"/>
      <c r="JDH6" s="474"/>
      <c r="JDI6" s="498"/>
      <c r="JDJ6" s="499"/>
      <c r="JDK6" s="474"/>
      <c r="JDL6" s="474"/>
      <c r="JDM6" s="481"/>
      <c r="JDN6" s="474"/>
      <c r="JDO6" s="498"/>
      <c r="JDP6" s="499"/>
      <c r="JDQ6" s="474"/>
      <c r="JDR6" s="474"/>
      <c r="JDS6" s="481"/>
      <c r="JDT6" s="474"/>
      <c r="JDU6" s="498"/>
      <c r="JDV6" s="499"/>
      <c r="JDW6" s="474"/>
      <c r="JDX6" s="474"/>
      <c r="JDY6" s="481"/>
      <c r="JDZ6" s="474"/>
      <c r="JEA6" s="498"/>
      <c r="JEB6" s="499"/>
      <c r="JEC6" s="474"/>
      <c r="JED6" s="474"/>
      <c r="JEE6" s="481"/>
      <c r="JEF6" s="474"/>
      <c r="JEG6" s="498"/>
      <c r="JEH6" s="499"/>
      <c r="JEI6" s="474"/>
      <c r="JEJ6" s="474"/>
      <c r="JEK6" s="481"/>
      <c r="JEL6" s="474"/>
      <c r="JEM6" s="498"/>
      <c r="JEN6" s="499"/>
      <c r="JEO6" s="474"/>
      <c r="JEP6" s="474"/>
      <c r="JEQ6" s="481"/>
      <c r="JER6" s="474"/>
      <c r="JES6" s="498"/>
      <c r="JET6" s="499"/>
      <c r="JEU6" s="474"/>
      <c r="JEV6" s="474"/>
      <c r="JEW6" s="481"/>
      <c r="JEX6" s="474"/>
      <c r="JEY6" s="498"/>
      <c r="JEZ6" s="499"/>
      <c r="JFA6" s="474"/>
      <c r="JFB6" s="474"/>
      <c r="JFC6" s="481"/>
      <c r="JFD6" s="474"/>
      <c r="JFE6" s="498"/>
      <c r="JFF6" s="499"/>
      <c r="JFG6" s="474"/>
      <c r="JFH6" s="474"/>
      <c r="JFI6" s="481"/>
      <c r="JFJ6" s="474"/>
      <c r="JFK6" s="498"/>
      <c r="JFL6" s="499"/>
      <c r="JFM6" s="474"/>
      <c r="JFN6" s="474"/>
      <c r="JFO6" s="481"/>
      <c r="JFP6" s="474"/>
      <c r="JFQ6" s="498"/>
      <c r="JFR6" s="499"/>
      <c r="JFS6" s="474"/>
      <c r="JFT6" s="474"/>
      <c r="JFU6" s="481"/>
      <c r="JFV6" s="474"/>
      <c r="JFW6" s="498"/>
      <c r="JFX6" s="499"/>
      <c r="JFY6" s="474"/>
      <c r="JFZ6" s="474"/>
      <c r="JGA6" s="481"/>
      <c r="JGB6" s="474"/>
      <c r="JGC6" s="498"/>
      <c r="JGD6" s="499"/>
      <c r="JGE6" s="474"/>
      <c r="JGF6" s="474"/>
      <c r="JGG6" s="481"/>
      <c r="JGH6" s="474"/>
      <c r="JGI6" s="498"/>
      <c r="JGJ6" s="499"/>
      <c r="JGK6" s="474"/>
      <c r="JGL6" s="474"/>
      <c r="JGM6" s="481"/>
      <c r="JGN6" s="474"/>
      <c r="JGO6" s="498"/>
      <c r="JGP6" s="499"/>
      <c r="JGQ6" s="474"/>
      <c r="JGR6" s="474"/>
      <c r="JGS6" s="481"/>
      <c r="JGT6" s="474"/>
      <c r="JGU6" s="498"/>
      <c r="JGV6" s="499"/>
      <c r="JGW6" s="474"/>
      <c r="JGX6" s="474"/>
      <c r="JGY6" s="481"/>
      <c r="JGZ6" s="474"/>
      <c r="JHA6" s="498"/>
      <c r="JHB6" s="499"/>
      <c r="JHC6" s="474"/>
      <c r="JHD6" s="474"/>
      <c r="JHE6" s="481"/>
      <c r="JHF6" s="474"/>
      <c r="JHG6" s="498"/>
      <c r="JHH6" s="499"/>
      <c r="JHI6" s="474"/>
      <c r="JHJ6" s="474"/>
      <c r="JHK6" s="481"/>
      <c r="JHL6" s="474"/>
      <c r="JHM6" s="498"/>
      <c r="JHN6" s="499"/>
      <c r="JHO6" s="474"/>
      <c r="JHP6" s="474"/>
      <c r="JHQ6" s="481"/>
      <c r="JHR6" s="474"/>
      <c r="JHS6" s="498"/>
      <c r="JHT6" s="499"/>
      <c r="JHU6" s="474"/>
      <c r="JHV6" s="474"/>
      <c r="JHW6" s="481"/>
      <c r="JHX6" s="474"/>
      <c r="JHY6" s="498"/>
      <c r="JHZ6" s="499"/>
      <c r="JIA6" s="474"/>
      <c r="JIB6" s="474"/>
      <c r="JIC6" s="481"/>
      <c r="JID6" s="474"/>
      <c r="JIE6" s="498"/>
      <c r="JIF6" s="499"/>
      <c r="JIG6" s="474"/>
      <c r="JIH6" s="474"/>
      <c r="JII6" s="481"/>
      <c r="JIJ6" s="474"/>
      <c r="JIK6" s="498"/>
      <c r="JIL6" s="499"/>
      <c r="JIM6" s="474"/>
      <c r="JIN6" s="474"/>
      <c r="JIO6" s="481"/>
      <c r="JIP6" s="474"/>
      <c r="JIQ6" s="498"/>
      <c r="JIR6" s="499"/>
      <c r="JIS6" s="474"/>
      <c r="JIT6" s="474"/>
      <c r="JIU6" s="481"/>
      <c r="JIV6" s="474"/>
      <c r="JIW6" s="498"/>
      <c r="JIX6" s="499"/>
      <c r="JIY6" s="474"/>
      <c r="JIZ6" s="474"/>
      <c r="JJA6" s="481"/>
      <c r="JJB6" s="474"/>
      <c r="JJC6" s="498"/>
      <c r="JJD6" s="499"/>
      <c r="JJE6" s="474"/>
      <c r="JJF6" s="474"/>
      <c r="JJG6" s="481"/>
      <c r="JJH6" s="474"/>
      <c r="JJI6" s="498"/>
      <c r="JJJ6" s="499"/>
      <c r="JJK6" s="474"/>
      <c r="JJL6" s="474"/>
      <c r="JJM6" s="481"/>
      <c r="JJN6" s="474"/>
      <c r="JJO6" s="498"/>
      <c r="JJP6" s="499"/>
      <c r="JJQ6" s="474"/>
      <c r="JJR6" s="474"/>
      <c r="JJS6" s="481"/>
      <c r="JJT6" s="474"/>
      <c r="JJU6" s="498"/>
      <c r="JJV6" s="499"/>
      <c r="JJW6" s="474"/>
      <c r="JJX6" s="474"/>
      <c r="JJY6" s="481"/>
      <c r="JJZ6" s="474"/>
      <c r="JKA6" s="498"/>
      <c r="JKB6" s="499"/>
      <c r="JKC6" s="474"/>
      <c r="JKD6" s="474"/>
      <c r="JKE6" s="481"/>
      <c r="JKF6" s="474"/>
      <c r="JKG6" s="498"/>
      <c r="JKH6" s="499"/>
      <c r="JKI6" s="474"/>
      <c r="JKJ6" s="474"/>
      <c r="JKK6" s="481"/>
      <c r="JKL6" s="474"/>
      <c r="JKM6" s="498"/>
      <c r="JKN6" s="499"/>
      <c r="JKO6" s="474"/>
      <c r="JKP6" s="474"/>
      <c r="JKQ6" s="481"/>
      <c r="JKR6" s="474"/>
      <c r="JKS6" s="498"/>
      <c r="JKT6" s="499"/>
      <c r="JKU6" s="474"/>
      <c r="JKV6" s="474"/>
      <c r="JKW6" s="481"/>
      <c r="JKX6" s="474"/>
      <c r="JKY6" s="498"/>
      <c r="JKZ6" s="499"/>
      <c r="JLA6" s="474"/>
      <c r="JLB6" s="474"/>
      <c r="JLC6" s="481"/>
      <c r="JLD6" s="474"/>
      <c r="JLE6" s="498"/>
      <c r="JLF6" s="499"/>
      <c r="JLG6" s="474"/>
      <c r="JLH6" s="474"/>
      <c r="JLI6" s="481"/>
      <c r="JLJ6" s="474"/>
      <c r="JLK6" s="498"/>
      <c r="JLL6" s="499"/>
      <c r="JLM6" s="474"/>
      <c r="JLN6" s="474"/>
      <c r="JLO6" s="481"/>
      <c r="JLP6" s="474"/>
      <c r="JLQ6" s="498"/>
      <c r="JLR6" s="499"/>
      <c r="JLS6" s="474"/>
      <c r="JLT6" s="474"/>
      <c r="JLU6" s="481"/>
      <c r="JLV6" s="474"/>
      <c r="JLW6" s="498"/>
      <c r="JLX6" s="499"/>
      <c r="JLY6" s="474"/>
      <c r="JLZ6" s="474"/>
      <c r="JMA6" s="481"/>
      <c r="JMB6" s="474"/>
      <c r="JMC6" s="498"/>
      <c r="JMD6" s="499"/>
      <c r="JME6" s="474"/>
      <c r="JMF6" s="474"/>
      <c r="JMG6" s="481"/>
      <c r="JMH6" s="474"/>
      <c r="JMI6" s="498"/>
      <c r="JMJ6" s="499"/>
      <c r="JMK6" s="474"/>
      <c r="JML6" s="474"/>
      <c r="JMM6" s="481"/>
      <c r="JMN6" s="474"/>
      <c r="JMO6" s="498"/>
      <c r="JMP6" s="499"/>
      <c r="JMQ6" s="474"/>
      <c r="JMR6" s="474"/>
      <c r="JMS6" s="481"/>
      <c r="JMT6" s="474"/>
      <c r="JMU6" s="498"/>
      <c r="JMV6" s="499"/>
      <c r="JMW6" s="474"/>
      <c r="JMX6" s="474"/>
      <c r="JMY6" s="481"/>
      <c r="JMZ6" s="474"/>
      <c r="JNA6" s="498"/>
      <c r="JNB6" s="499"/>
      <c r="JNC6" s="474"/>
      <c r="JND6" s="474"/>
      <c r="JNE6" s="481"/>
      <c r="JNF6" s="474"/>
      <c r="JNG6" s="498"/>
      <c r="JNH6" s="499"/>
      <c r="JNI6" s="474"/>
      <c r="JNJ6" s="474"/>
      <c r="JNK6" s="481"/>
      <c r="JNL6" s="474"/>
      <c r="JNM6" s="498"/>
      <c r="JNN6" s="499"/>
      <c r="JNO6" s="474"/>
      <c r="JNP6" s="474"/>
      <c r="JNQ6" s="481"/>
      <c r="JNR6" s="474"/>
      <c r="JNS6" s="498"/>
      <c r="JNT6" s="499"/>
      <c r="JNU6" s="474"/>
      <c r="JNV6" s="474"/>
      <c r="JNW6" s="481"/>
      <c r="JNX6" s="474"/>
      <c r="JNY6" s="498"/>
      <c r="JNZ6" s="499"/>
      <c r="JOA6" s="474"/>
      <c r="JOB6" s="474"/>
      <c r="JOC6" s="481"/>
      <c r="JOD6" s="474"/>
      <c r="JOE6" s="498"/>
      <c r="JOF6" s="499"/>
      <c r="JOG6" s="474"/>
      <c r="JOH6" s="474"/>
      <c r="JOI6" s="481"/>
      <c r="JOJ6" s="474"/>
      <c r="JOK6" s="498"/>
      <c r="JOL6" s="499"/>
      <c r="JOM6" s="474"/>
      <c r="JON6" s="474"/>
      <c r="JOO6" s="481"/>
      <c r="JOP6" s="474"/>
      <c r="JOQ6" s="498"/>
      <c r="JOR6" s="499"/>
      <c r="JOS6" s="474"/>
      <c r="JOT6" s="474"/>
      <c r="JOU6" s="481"/>
      <c r="JOV6" s="474"/>
      <c r="JOW6" s="498"/>
      <c r="JOX6" s="499"/>
      <c r="JOY6" s="474"/>
      <c r="JOZ6" s="474"/>
      <c r="JPA6" s="481"/>
      <c r="JPB6" s="474"/>
      <c r="JPC6" s="498"/>
      <c r="JPD6" s="499"/>
      <c r="JPE6" s="474"/>
      <c r="JPF6" s="474"/>
      <c r="JPG6" s="481"/>
      <c r="JPH6" s="474"/>
      <c r="JPI6" s="498"/>
      <c r="JPJ6" s="499"/>
      <c r="JPK6" s="474"/>
      <c r="JPL6" s="474"/>
      <c r="JPM6" s="481"/>
      <c r="JPN6" s="474"/>
      <c r="JPO6" s="498"/>
      <c r="JPP6" s="499"/>
      <c r="JPQ6" s="474"/>
      <c r="JPR6" s="474"/>
      <c r="JPS6" s="481"/>
      <c r="JPT6" s="474"/>
      <c r="JPU6" s="498"/>
      <c r="JPV6" s="499"/>
      <c r="JPW6" s="474"/>
      <c r="JPX6" s="474"/>
      <c r="JPY6" s="481"/>
      <c r="JPZ6" s="474"/>
      <c r="JQA6" s="498"/>
      <c r="JQB6" s="499"/>
      <c r="JQC6" s="474"/>
      <c r="JQD6" s="474"/>
      <c r="JQE6" s="481"/>
      <c r="JQF6" s="474"/>
      <c r="JQG6" s="498"/>
      <c r="JQH6" s="499"/>
      <c r="JQI6" s="474"/>
      <c r="JQJ6" s="474"/>
      <c r="JQK6" s="481"/>
      <c r="JQL6" s="474"/>
      <c r="JQM6" s="498"/>
      <c r="JQN6" s="499"/>
      <c r="JQO6" s="474"/>
      <c r="JQP6" s="474"/>
      <c r="JQQ6" s="481"/>
      <c r="JQR6" s="474"/>
      <c r="JQS6" s="498"/>
      <c r="JQT6" s="499"/>
      <c r="JQU6" s="474"/>
      <c r="JQV6" s="474"/>
      <c r="JQW6" s="481"/>
      <c r="JQX6" s="474"/>
      <c r="JQY6" s="498"/>
      <c r="JQZ6" s="499"/>
      <c r="JRA6" s="474"/>
      <c r="JRB6" s="474"/>
      <c r="JRC6" s="481"/>
      <c r="JRD6" s="474"/>
      <c r="JRE6" s="498"/>
      <c r="JRF6" s="499"/>
      <c r="JRG6" s="474"/>
      <c r="JRH6" s="474"/>
      <c r="JRI6" s="481"/>
      <c r="JRJ6" s="474"/>
      <c r="JRK6" s="498"/>
      <c r="JRL6" s="499"/>
      <c r="JRM6" s="474"/>
      <c r="JRN6" s="474"/>
      <c r="JRO6" s="481"/>
      <c r="JRP6" s="474"/>
      <c r="JRQ6" s="498"/>
      <c r="JRR6" s="499"/>
      <c r="JRS6" s="474"/>
      <c r="JRT6" s="474"/>
      <c r="JRU6" s="481"/>
      <c r="JRV6" s="474"/>
      <c r="JRW6" s="498"/>
      <c r="JRX6" s="499"/>
      <c r="JRY6" s="474"/>
      <c r="JRZ6" s="474"/>
      <c r="JSA6" s="481"/>
      <c r="JSB6" s="474"/>
      <c r="JSC6" s="498"/>
      <c r="JSD6" s="499"/>
      <c r="JSE6" s="474"/>
      <c r="JSF6" s="474"/>
      <c r="JSG6" s="481"/>
      <c r="JSH6" s="474"/>
      <c r="JSI6" s="498"/>
      <c r="JSJ6" s="499"/>
      <c r="JSK6" s="474"/>
      <c r="JSL6" s="474"/>
      <c r="JSM6" s="481"/>
      <c r="JSN6" s="474"/>
      <c r="JSO6" s="498"/>
      <c r="JSP6" s="499"/>
      <c r="JSQ6" s="474"/>
      <c r="JSR6" s="474"/>
      <c r="JSS6" s="481"/>
      <c r="JST6" s="474"/>
      <c r="JSU6" s="498"/>
      <c r="JSV6" s="499"/>
      <c r="JSW6" s="474"/>
      <c r="JSX6" s="474"/>
      <c r="JSY6" s="481"/>
      <c r="JSZ6" s="474"/>
      <c r="JTA6" s="498"/>
      <c r="JTB6" s="499"/>
      <c r="JTC6" s="474"/>
      <c r="JTD6" s="474"/>
      <c r="JTE6" s="481"/>
      <c r="JTF6" s="474"/>
      <c r="JTG6" s="498"/>
      <c r="JTH6" s="499"/>
      <c r="JTI6" s="474"/>
      <c r="JTJ6" s="474"/>
      <c r="JTK6" s="481"/>
      <c r="JTL6" s="474"/>
      <c r="JTM6" s="498"/>
      <c r="JTN6" s="499"/>
      <c r="JTO6" s="474"/>
      <c r="JTP6" s="474"/>
      <c r="JTQ6" s="481"/>
      <c r="JTR6" s="474"/>
      <c r="JTS6" s="498"/>
      <c r="JTT6" s="499"/>
      <c r="JTU6" s="474"/>
      <c r="JTV6" s="474"/>
      <c r="JTW6" s="481"/>
      <c r="JTX6" s="474"/>
      <c r="JTY6" s="498"/>
      <c r="JTZ6" s="499"/>
      <c r="JUA6" s="474"/>
      <c r="JUB6" s="474"/>
      <c r="JUC6" s="481"/>
      <c r="JUD6" s="474"/>
      <c r="JUE6" s="498"/>
      <c r="JUF6" s="499"/>
      <c r="JUG6" s="474"/>
      <c r="JUH6" s="474"/>
      <c r="JUI6" s="481"/>
      <c r="JUJ6" s="474"/>
      <c r="JUK6" s="498"/>
      <c r="JUL6" s="499"/>
      <c r="JUM6" s="474"/>
      <c r="JUN6" s="474"/>
      <c r="JUO6" s="481"/>
      <c r="JUP6" s="474"/>
      <c r="JUQ6" s="498"/>
      <c r="JUR6" s="499"/>
      <c r="JUS6" s="474"/>
      <c r="JUT6" s="474"/>
      <c r="JUU6" s="481"/>
      <c r="JUV6" s="474"/>
      <c r="JUW6" s="498"/>
      <c r="JUX6" s="499"/>
      <c r="JUY6" s="474"/>
      <c r="JUZ6" s="474"/>
      <c r="JVA6" s="481"/>
      <c r="JVB6" s="474"/>
      <c r="JVC6" s="498"/>
      <c r="JVD6" s="499"/>
      <c r="JVE6" s="474"/>
      <c r="JVF6" s="474"/>
      <c r="JVG6" s="481"/>
      <c r="JVH6" s="474"/>
      <c r="JVI6" s="498"/>
      <c r="JVJ6" s="499"/>
      <c r="JVK6" s="474"/>
      <c r="JVL6" s="474"/>
      <c r="JVM6" s="481"/>
      <c r="JVN6" s="474"/>
      <c r="JVO6" s="498"/>
      <c r="JVP6" s="499"/>
      <c r="JVQ6" s="474"/>
      <c r="JVR6" s="474"/>
      <c r="JVS6" s="481"/>
      <c r="JVT6" s="474"/>
      <c r="JVU6" s="498"/>
      <c r="JVV6" s="499"/>
      <c r="JVW6" s="474"/>
      <c r="JVX6" s="474"/>
      <c r="JVY6" s="481"/>
      <c r="JVZ6" s="474"/>
      <c r="JWA6" s="498"/>
      <c r="JWB6" s="499"/>
      <c r="JWC6" s="474"/>
      <c r="JWD6" s="474"/>
      <c r="JWE6" s="481"/>
      <c r="JWF6" s="474"/>
      <c r="JWG6" s="498"/>
      <c r="JWH6" s="499"/>
      <c r="JWI6" s="474"/>
      <c r="JWJ6" s="474"/>
      <c r="JWK6" s="481"/>
      <c r="JWL6" s="474"/>
      <c r="JWM6" s="498"/>
      <c r="JWN6" s="499"/>
      <c r="JWO6" s="474"/>
      <c r="JWP6" s="474"/>
      <c r="JWQ6" s="481"/>
      <c r="JWR6" s="474"/>
      <c r="JWS6" s="498"/>
      <c r="JWT6" s="499"/>
      <c r="JWU6" s="474"/>
      <c r="JWV6" s="474"/>
      <c r="JWW6" s="481"/>
      <c r="JWX6" s="474"/>
      <c r="JWY6" s="498"/>
      <c r="JWZ6" s="499"/>
      <c r="JXA6" s="474"/>
      <c r="JXB6" s="474"/>
      <c r="JXC6" s="481"/>
      <c r="JXD6" s="474"/>
      <c r="JXE6" s="498"/>
      <c r="JXF6" s="499"/>
      <c r="JXG6" s="474"/>
      <c r="JXH6" s="474"/>
      <c r="JXI6" s="481"/>
      <c r="JXJ6" s="474"/>
      <c r="JXK6" s="498"/>
      <c r="JXL6" s="499"/>
      <c r="JXM6" s="474"/>
      <c r="JXN6" s="474"/>
      <c r="JXO6" s="481"/>
      <c r="JXP6" s="474"/>
      <c r="JXQ6" s="498"/>
      <c r="JXR6" s="499"/>
      <c r="JXS6" s="474"/>
      <c r="JXT6" s="474"/>
      <c r="JXU6" s="481"/>
      <c r="JXV6" s="474"/>
      <c r="JXW6" s="498"/>
      <c r="JXX6" s="499"/>
      <c r="JXY6" s="474"/>
      <c r="JXZ6" s="474"/>
      <c r="JYA6" s="481"/>
      <c r="JYB6" s="474"/>
      <c r="JYC6" s="498"/>
      <c r="JYD6" s="499"/>
      <c r="JYE6" s="474"/>
      <c r="JYF6" s="474"/>
      <c r="JYG6" s="481"/>
      <c r="JYH6" s="474"/>
      <c r="JYI6" s="498"/>
      <c r="JYJ6" s="499"/>
      <c r="JYK6" s="474"/>
      <c r="JYL6" s="474"/>
      <c r="JYM6" s="481"/>
      <c r="JYN6" s="474"/>
      <c r="JYO6" s="498"/>
      <c r="JYP6" s="499"/>
      <c r="JYQ6" s="474"/>
      <c r="JYR6" s="474"/>
      <c r="JYS6" s="481"/>
      <c r="JYT6" s="474"/>
      <c r="JYU6" s="498"/>
      <c r="JYV6" s="499"/>
      <c r="JYW6" s="474"/>
      <c r="JYX6" s="474"/>
      <c r="JYY6" s="481"/>
      <c r="JYZ6" s="474"/>
      <c r="JZA6" s="498"/>
      <c r="JZB6" s="499"/>
      <c r="JZC6" s="474"/>
      <c r="JZD6" s="474"/>
      <c r="JZE6" s="481"/>
      <c r="JZF6" s="474"/>
      <c r="JZG6" s="498"/>
      <c r="JZH6" s="499"/>
      <c r="JZI6" s="474"/>
      <c r="JZJ6" s="474"/>
      <c r="JZK6" s="481"/>
      <c r="JZL6" s="474"/>
      <c r="JZM6" s="498"/>
      <c r="JZN6" s="499"/>
      <c r="JZO6" s="474"/>
      <c r="JZP6" s="474"/>
      <c r="JZQ6" s="481"/>
      <c r="JZR6" s="474"/>
      <c r="JZS6" s="498"/>
      <c r="JZT6" s="499"/>
      <c r="JZU6" s="474"/>
      <c r="JZV6" s="474"/>
      <c r="JZW6" s="481"/>
      <c r="JZX6" s="474"/>
      <c r="JZY6" s="498"/>
      <c r="JZZ6" s="499"/>
      <c r="KAA6" s="474"/>
      <c r="KAB6" s="474"/>
      <c r="KAC6" s="481"/>
      <c r="KAD6" s="474"/>
      <c r="KAE6" s="498"/>
      <c r="KAF6" s="499"/>
      <c r="KAG6" s="474"/>
      <c r="KAH6" s="474"/>
      <c r="KAI6" s="481"/>
      <c r="KAJ6" s="474"/>
      <c r="KAK6" s="498"/>
      <c r="KAL6" s="499"/>
      <c r="KAM6" s="474"/>
      <c r="KAN6" s="474"/>
      <c r="KAO6" s="481"/>
      <c r="KAP6" s="474"/>
      <c r="KAQ6" s="498"/>
      <c r="KAR6" s="499"/>
      <c r="KAS6" s="474"/>
      <c r="KAT6" s="474"/>
      <c r="KAU6" s="481"/>
      <c r="KAV6" s="474"/>
      <c r="KAW6" s="498"/>
      <c r="KAX6" s="499"/>
      <c r="KAY6" s="474"/>
      <c r="KAZ6" s="474"/>
      <c r="KBA6" s="481"/>
      <c r="KBB6" s="474"/>
      <c r="KBC6" s="498"/>
      <c r="KBD6" s="499"/>
      <c r="KBE6" s="474"/>
      <c r="KBF6" s="474"/>
      <c r="KBG6" s="481"/>
      <c r="KBH6" s="474"/>
      <c r="KBI6" s="498"/>
      <c r="KBJ6" s="499"/>
      <c r="KBK6" s="474"/>
      <c r="KBL6" s="474"/>
      <c r="KBM6" s="481"/>
      <c r="KBN6" s="474"/>
      <c r="KBO6" s="498"/>
      <c r="KBP6" s="499"/>
      <c r="KBQ6" s="474"/>
      <c r="KBR6" s="474"/>
      <c r="KBS6" s="481"/>
      <c r="KBT6" s="474"/>
      <c r="KBU6" s="498"/>
      <c r="KBV6" s="499"/>
      <c r="KBW6" s="474"/>
      <c r="KBX6" s="474"/>
      <c r="KBY6" s="481"/>
      <c r="KBZ6" s="474"/>
      <c r="KCA6" s="498"/>
      <c r="KCB6" s="499"/>
      <c r="KCC6" s="474"/>
      <c r="KCD6" s="474"/>
      <c r="KCE6" s="481"/>
      <c r="KCF6" s="474"/>
      <c r="KCG6" s="498"/>
      <c r="KCH6" s="499"/>
      <c r="KCI6" s="474"/>
      <c r="KCJ6" s="474"/>
      <c r="KCK6" s="481"/>
      <c r="KCL6" s="474"/>
      <c r="KCM6" s="498"/>
      <c r="KCN6" s="499"/>
      <c r="KCO6" s="474"/>
      <c r="KCP6" s="474"/>
      <c r="KCQ6" s="481"/>
      <c r="KCR6" s="474"/>
      <c r="KCS6" s="498"/>
      <c r="KCT6" s="499"/>
      <c r="KCU6" s="474"/>
      <c r="KCV6" s="474"/>
      <c r="KCW6" s="481"/>
      <c r="KCX6" s="474"/>
      <c r="KCY6" s="498"/>
      <c r="KCZ6" s="499"/>
      <c r="KDA6" s="474"/>
      <c r="KDB6" s="474"/>
      <c r="KDC6" s="481"/>
      <c r="KDD6" s="474"/>
      <c r="KDE6" s="498"/>
      <c r="KDF6" s="499"/>
      <c r="KDG6" s="474"/>
      <c r="KDH6" s="474"/>
      <c r="KDI6" s="481"/>
      <c r="KDJ6" s="474"/>
      <c r="KDK6" s="498"/>
      <c r="KDL6" s="499"/>
      <c r="KDM6" s="474"/>
      <c r="KDN6" s="474"/>
      <c r="KDO6" s="481"/>
      <c r="KDP6" s="474"/>
      <c r="KDQ6" s="498"/>
      <c r="KDR6" s="499"/>
      <c r="KDS6" s="474"/>
      <c r="KDT6" s="474"/>
      <c r="KDU6" s="481"/>
      <c r="KDV6" s="474"/>
      <c r="KDW6" s="498"/>
      <c r="KDX6" s="499"/>
      <c r="KDY6" s="474"/>
      <c r="KDZ6" s="474"/>
      <c r="KEA6" s="481"/>
      <c r="KEB6" s="474"/>
      <c r="KEC6" s="498"/>
      <c r="KED6" s="499"/>
      <c r="KEE6" s="474"/>
      <c r="KEF6" s="474"/>
      <c r="KEG6" s="481"/>
      <c r="KEH6" s="474"/>
      <c r="KEI6" s="498"/>
      <c r="KEJ6" s="499"/>
      <c r="KEK6" s="474"/>
      <c r="KEL6" s="474"/>
      <c r="KEM6" s="481"/>
      <c r="KEN6" s="474"/>
      <c r="KEO6" s="498"/>
      <c r="KEP6" s="499"/>
      <c r="KEQ6" s="474"/>
      <c r="KER6" s="474"/>
      <c r="KES6" s="481"/>
      <c r="KET6" s="474"/>
      <c r="KEU6" s="498"/>
      <c r="KEV6" s="499"/>
      <c r="KEW6" s="474"/>
      <c r="KEX6" s="474"/>
      <c r="KEY6" s="481"/>
      <c r="KEZ6" s="474"/>
      <c r="KFA6" s="498"/>
      <c r="KFB6" s="499"/>
      <c r="KFC6" s="474"/>
      <c r="KFD6" s="474"/>
      <c r="KFE6" s="481"/>
      <c r="KFF6" s="474"/>
      <c r="KFG6" s="498"/>
      <c r="KFH6" s="499"/>
      <c r="KFI6" s="474"/>
      <c r="KFJ6" s="474"/>
      <c r="KFK6" s="481"/>
      <c r="KFL6" s="474"/>
      <c r="KFM6" s="498"/>
      <c r="KFN6" s="499"/>
      <c r="KFO6" s="474"/>
      <c r="KFP6" s="474"/>
      <c r="KFQ6" s="481"/>
      <c r="KFR6" s="474"/>
      <c r="KFS6" s="498"/>
      <c r="KFT6" s="499"/>
      <c r="KFU6" s="474"/>
      <c r="KFV6" s="474"/>
      <c r="KFW6" s="481"/>
      <c r="KFX6" s="474"/>
      <c r="KFY6" s="498"/>
      <c r="KFZ6" s="499"/>
      <c r="KGA6" s="474"/>
      <c r="KGB6" s="474"/>
      <c r="KGC6" s="481"/>
      <c r="KGD6" s="474"/>
      <c r="KGE6" s="498"/>
      <c r="KGF6" s="499"/>
      <c r="KGG6" s="474"/>
      <c r="KGH6" s="474"/>
      <c r="KGI6" s="481"/>
      <c r="KGJ6" s="474"/>
      <c r="KGK6" s="498"/>
      <c r="KGL6" s="499"/>
      <c r="KGM6" s="474"/>
      <c r="KGN6" s="474"/>
      <c r="KGO6" s="481"/>
      <c r="KGP6" s="474"/>
      <c r="KGQ6" s="498"/>
      <c r="KGR6" s="499"/>
      <c r="KGS6" s="474"/>
      <c r="KGT6" s="474"/>
      <c r="KGU6" s="481"/>
      <c r="KGV6" s="474"/>
      <c r="KGW6" s="498"/>
      <c r="KGX6" s="499"/>
      <c r="KGY6" s="474"/>
      <c r="KGZ6" s="474"/>
      <c r="KHA6" s="481"/>
      <c r="KHB6" s="474"/>
      <c r="KHC6" s="498"/>
      <c r="KHD6" s="499"/>
      <c r="KHE6" s="474"/>
      <c r="KHF6" s="474"/>
      <c r="KHG6" s="481"/>
      <c r="KHH6" s="474"/>
      <c r="KHI6" s="498"/>
      <c r="KHJ6" s="499"/>
      <c r="KHK6" s="474"/>
      <c r="KHL6" s="474"/>
      <c r="KHM6" s="481"/>
      <c r="KHN6" s="474"/>
      <c r="KHO6" s="498"/>
      <c r="KHP6" s="499"/>
      <c r="KHQ6" s="474"/>
      <c r="KHR6" s="474"/>
      <c r="KHS6" s="481"/>
      <c r="KHT6" s="474"/>
      <c r="KHU6" s="498"/>
      <c r="KHV6" s="499"/>
      <c r="KHW6" s="474"/>
      <c r="KHX6" s="474"/>
      <c r="KHY6" s="481"/>
      <c r="KHZ6" s="474"/>
      <c r="KIA6" s="498"/>
      <c r="KIB6" s="499"/>
      <c r="KIC6" s="474"/>
      <c r="KID6" s="474"/>
      <c r="KIE6" s="481"/>
      <c r="KIF6" s="474"/>
      <c r="KIG6" s="498"/>
      <c r="KIH6" s="499"/>
      <c r="KII6" s="474"/>
      <c r="KIJ6" s="474"/>
      <c r="KIK6" s="481"/>
      <c r="KIL6" s="474"/>
      <c r="KIM6" s="498"/>
      <c r="KIN6" s="499"/>
      <c r="KIO6" s="474"/>
      <c r="KIP6" s="474"/>
      <c r="KIQ6" s="481"/>
      <c r="KIR6" s="474"/>
      <c r="KIS6" s="498"/>
      <c r="KIT6" s="499"/>
      <c r="KIU6" s="474"/>
      <c r="KIV6" s="474"/>
      <c r="KIW6" s="481"/>
      <c r="KIX6" s="474"/>
      <c r="KIY6" s="498"/>
      <c r="KIZ6" s="499"/>
      <c r="KJA6" s="474"/>
      <c r="KJB6" s="474"/>
      <c r="KJC6" s="481"/>
      <c r="KJD6" s="474"/>
      <c r="KJE6" s="498"/>
      <c r="KJF6" s="499"/>
      <c r="KJG6" s="474"/>
      <c r="KJH6" s="474"/>
      <c r="KJI6" s="481"/>
      <c r="KJJ6" s="474"/>
      <c r="KJK6" s="498"/>
      <c r="KJL6" s="499"/>
      <c r="KJM6" s="474"/>
      <c r="KJN6" s="474"/>
      <c r="KJO6" s="481"/>
      <c r="KJP6" s="474"/>
      <c r="KJQ6" s="498"/>
      <c r="KJR6" s="499"/>
      <c r="KJS6" s="474"/>
      <c r="KJT6" s="474"/>
      <c r="KJU6" s="481"/>
      <c r="KJV6" s="474"/>
      <c r="KJW6" s="498"/>
      <c r="KJX6" s="499"/>
      <c r="KJY6" s="474"/>
      <c r="KJZ6" s="474"/>
      <c r="KKA6" s="481"/>
      <c r="KKB6" s="474"/>
      <c r="KKC6" s="498"/>
      <c r="KKD6" s="499"/>
      <c r="KKE6" s="474"/>
      <c r="KKF6" s="474"/>
      <c r="KKG6" s="481"/>
      <c r="KKH6" s="474"/>
      <c r="KKI6" s="498"/>
      <c r="KKJ6" s="499"/>
      <c r="KKK6" s="474"/>
      <c r="KKL6" s="474"/>
      <c r="KKM6" s="481"/>
      <c r="KKN6" s="474"/>
      <c r="KKO6" s="498"/>
      <c r="KKP6" s="499"/>
      <c r="KKQ6" s="474"/>
      <c r="KKR6" s="474"/>
      <c r="KKS6" s="481"/>
      <c r="KKT6" s="474"/>
      <c r="KKU6" s="498"/>
      <c r="KKV6" s="499"/>
      <c r="KKW6" s="474"/>
      <c r="KKX6" s="474"/>
      <c r="KKY6" s="481"/>
      <c r="KKZ6" s="474"/>
      <c r="KLA6" s="498"/>
      <c r="KLB6" s="499"/>
      <c r="KLC6" s="474"/>
      <c r="KLD6" s="474"/>
      <c r="KLE6" s="481"/>
      <c r="KLF6" s="474"/>
      <c r="KLG6" s="498"/>
      <c r="KLH6" s="499"/>
      <c r="KLI6" s="474"/>
      <c r="KLJ6" s="474"/>
      <c r="KLK6" s="481"/>
      <c r="KLL6" s="474"/>
      <c r="KLM6" s="498"/>
      <c r="KLN6" s="499"/>
      <c r="KLO6" s="474"/>
      <c r="KLP6" s="474"/>
      <c r="KLQ6" s="481"/>
      <c r="KLR6" s="474"/>
      <c r="KLS6" s="498"/>
      <c r="KLT6" s="499"/>
      <c r="KLU6" s="474"/>
      <c r="KLV6" s="474"/>
      <c r="KLW6" s="481"/>
      <c r="KLX6" s="474"/>
      <c r="KLY6" s="498"/>
      <c r="KLZ6" s="499"/>
      <c r="KMA6" s="474"/>
      <c r="KMB6" s="474"/>
      <c r="KMC6" s="481"/>
      <c r="KMD6" s="474"/>
      <c r="KME6" s="498"/>
      <c r="KMF6" s="499"/>
      <c r="KMG6" s="474"/>
      <c r="KMH6" s="474"/>
      <c r="KMI6" s="481"/>
      <c r="KMJ6" s="474"/>
      <c r="KMK6" s="498"/>
      <c r="KML6" s="499"/>
      <c r="KMM6" s="474"/>
      <c r="KMN6" s="474"/>
      <c r="KMO6" s="481"/>
      <c r="KMP6" s="474"/>
      <c r="KMQ6" s="498"/>
      <c r="KMR6" s="499"/>
      <c r="KMS6" s="474"/>
      <c r="KMT6" s="474"/>
      <c r="KMU6" s="481"/>
      <c r="KMV6" s="474"/>
      <c r="KMW6" s="498"/>
      <c r="KMX6" s="499"/>
      <c r="KMY6" s="474"/>
      <c r="KMZ6" s="474"/>
      <c r="KNA6" s="481"/>
      <c r="KNB6" s="474"/>
      <c r="KNC6" s="498"/>
      <c r="KND6" s="499"/>
      <c r="KNE6" s="474"/>
      <c r="KNF6" s="474"/>
      <c r="KNG6" s="481"/>
      <c r="KNH6" s="474"/>
      <c r="KNI6" s="498"/>
      <c r="KNJ6" s="499"/>
      <c r="KNK6" s="474"/>
      <c r="KNL6" s="474"/>
      <c r="KNM6" s="481"/>
      <c r="KNN6" s="474"/>
      <c r="KNO6" s="498"/>
      <c r="KNP6" s="499"/>
      <c r="KNQ6" s="474"/>
      <c r="KNR6" s="474"/>
      <c r="KNS6" s="481"/>
      <c r="KNT6" s="474"/>
      <c r="KNU6" s="498"/>
      <c r="KNV6" s="499"/>
      <c r="KNW6" s="474"/>
      <c r="KNX6" s="474"/>
      <c r="KNY6" s="481"/>
      <c r="KNZ6" s="474"/>
      <c r="KOA6" s="498"/>
      <c r="KOB6" s="499"/>
      <c r="KOC6" s="474"/>
      <c r="KOD6" s="474"/>
      <c r="KOE6" s="481"/>
      <c r="KOF6" s="474"/>
      <c r="KOG6" s="498"/>
      <c r="KOH6" s="499"/>
      <c r="KOI6" s="474"/>
      <c r="KOJ6" s="474"/>
      <c r="KOK6" s="481"/>
      <c r="KOL6" s="474"/>
      <c r="KOM6" s="498"/>
      <c r="KON6" s="499"/>
      <c r="KOO6" s="474"/>
      <c r="KOP6" s="474"/>
      <c r="KOQ6" s="481"/>
      <c r="KOR6" s="474"/>
      <c r="KOS6" s="498"/>
      <c r="KOT6" s="499"/>
      <c r="KOU6" s="474"/>
      <c r="KOV6" s="474"/>
      <c r="KOW6" s="481"/>
      <c r="KOX6" s="474"/>
      <c r="KOY6" s="498"/>
      <c r="KOZ6" s="499"/>
      <c r="KPA6" s="474"/>
      <c r="KPB6" s="474"/>
      <c r="KPC6" s="481"/>
      <c r="KPD6" s="474"/>
      <c r="KPE6" s="498"/>
      <c r="KPF6" s="499"/>
      <c r="KPG6" s="474"/>
      <c r="KPH6" s="474"/>
      <c r="KPI6" s="481"/>
      <c r="KPJ6" s="474"/>
      <c r="KPK6" s="498"/>
      <c r="KPL6" s="499"/>
      <c r="KPM6" s="474"/>
      <c r="KPN6" s="474"/>
      <c r="KPO6" s="481"/>
      <c r="KPP6" s="474"/>
      <c r="KPQ6" s="498"/>
      <c r="KPR6" s="499"/>
      <c r="KPS6" s="474"/>
      <c r="KPT6" s="474"/>
      <c r="KPU6" s="481"/>
      <c r="KPV6" s="474"/>
      <c r="KPW6" s="498"/>
      <c r="KPX6" s="499"/>
      <c r="KPY6" s="474"/>
      <c r="KPZ6" s="474"/>
      <c r="KQA6" s="481"/>
      <c r="KQB6" s="474"/>
      <c r="KQC6" s="498"/>
      <c r="KQD6" s="499"/>
      <c r="KQE6" s="474"/>
      <c r="KQF6" s="474"/>
      <c r="KQG6" s="481"/>
      <c r="KQH6" s="474"/>
      <c r="KQI6" s="498"/>
      <c r="KQJ6" s="499"/>
      <c r="KQK6" s="474"/>
      <c r="KQL6" s="474"/>
      <c r="KQM6" s="481"/>
      <c r="KQN6" s="474"/>
      <c r="KQO6" s="498"/>
      <c r="KQP6" s="499"/>
      <c r="KQQ6" s="474"/>
      <c r="KQR6" s="474"/>
      <c r="KQS6" s="481"/>
      <c r="KQT6" s="474"/>
      <c r="KQU6" s="498"/>
      <c r="KQV6" s="499"/>
      <c r="KQW6" s="474"/>
      <c r="KQX6" s="474"/>
      <c r="KQY6" s="481"/>
      <c r="KQZ6" s="474"/>
      <c r="KRA6" s="498"/>
      <c r="KRB6" s="499"/>
      <c r="KRC6" s="474"/>
      <c r="KRD6" s="474"/>
      <c r="KRE6" s="481"/>
      <c r="KRF6" s="474"/>
      <c r="KRG6" s="498"/>
      <c r="KRH6" s="499"/>
      <c r="KRI6" s="474"/>
      <c r="KRJ6" s="474"/>
      <c r="KRK6" s="481"/>
      <c r="KRL6" s="474"/>
      <c r="KRM6" s="498"/>
      <c r="KRN6" s="499"/>
      <c r="KRO6" s="474"/>
      <c r="KRP6" s="474"/>
      <c r="KRQ6" s="481"/>
      <c r="KRR6" s="474"/>
      <c r="KRS6" s="498"/>
      <c r="KRT6" s="499"/>
      <c r="KRU6" s="474"/>
      <c r="KRV6" s="474"/>
      <c r="KRW6" s="481"/>
      <c r="KRX6" s="474"/>
      <c r="KRY6" s="498"/>
      <c r="KRZ6" s="499"/>
      <c r="KSA6" s="474"/>
      <c r="KSB6" s="474"/>
      <c r="KSC6" s="481"/>
      <c r="KSD6" s="474"/>
      <c r="KSE6" s="498"/>
      <c r="KSF6" s="499"/>
      <c r="KSG6" s="474"/>
      <c r="KSH6" s="474"/>
      <c r="KSI6" s="481"/>
      <c r="KSJ6" s="474"/>
      <c r="KSK6" s="498"/>
      <c r="KSL6" s="499"/>
      <c r="KSM6" s="474"/>
      <c r="KSN6" s="474"/>
      <c r="KSO6" s="481"/>
      <c r="KSP6" s="474"/>
      <c r="KSQ6" s="498"/>
      <c r="KSR6" s="499"/>
      <c r="KSS6" s="474"/>
      <c r="KST6" s="474"/>
      <c r="KSU6" s="481"/>
      <c r="KSV6" s="474"/>
      <c r="KSW6" s="498"/>
      <c r="KSX6" s="499"/>
      <c r="KSY6" s="474"/>
      <c r="KSZ6" s="474"/>
      <c r="KTA6" s="481"/>
      <c r="KTB6" s="474"/>
      <c r="KTC6" s="498"/>
      <c r="KTD6" s="499"/>
      <c r="KTE6" s="474"/>
      <c r="KTF6" s="474"/>
      <c r="KTG6" s="481"/>
      <c r="KTH6" s="474"/>
      <c r="KTI6" s="498"/>
      <c r="KTJ6" s="499"/>
      <c r="KTK6" s="474"/>
      <c r="KTL6" s="474"/>
      <c r="KTM6" s="481"/>
      <c r="KTN6" s="474"/>
      <c r="KTO6" s="498"/>
      <c r="KTP6" s="499"/>
      <c r="KTQ6" s="474"/>
      <c r="KTR6" s="474"/>
      <c r="KTS6" s="481"/>
      <c r="KTT6" s="474"/>
      <c r="KTU6" s="498"/>
      <c r="KTV6" s="499"/>
      <c r="KTW6" s="474"/>
      <c r="KTX6" s="474"/>
      <c r="KTY6" s="481"/>
      <c r="KTZ6" s="474"/>
      <c r="KUA6" s="498"/>
      <c r="KUB6" s="499"/>
      <c r="KUC6" s="474"/>
      <c r="KUD6" s="474"/>
      <c r="KUE6" s="481"/>
      <c r="KUF6" s="474"/>
      <c r="KUG6" s="498"/>
      <c r="KUH6" s="499"/>
      <c r="KUI6" s="474"/>
      <c r="KUJ6" s="474"/>
      <c r="KUK6" s="481"/>
      <c r="KUL6" s="474"/>
      <c r="KUM6" s="498"/>
      <c r="KUN6" s="499"/>
      <c r="KUO6" s="474"/>
      <c r="KUP6" s="474"/>
      <c r="KUQ6" s="481"/>
      <c r="KUR6" s="474"/>
      <c r="KUS6" s="498"/>
      <c r="KUT6" s="499"/>
      <c r="KUU6" s="474"/>
      <c r="KUV6" s="474"/>
      <c r="KUW6" s="481"/>
      <c r="KUX6" s="474"/>
      <c r="KUY6" s="498"/>
      <c r="KUZ6" s="499"/>
      <c r="KVA6" s="474"/>
      <c r="KVB6" s="474"/>
      <c r="KVC6" s="481"/>
      <c r="KVD6" s="474"/>
      <c r="KVE6" s="498"/>
      <c r="KVF6" s="499"/>
      <c r="KVG6" s="474"/>
      <c r="KVH6" s="474"/>
      <c r="KVI6" s="481"/>
      <c r="KVJ6" s="474"/>
      <c r="KVK6" s="498"/>
      <c r="KVL6" s="499"/>
      <c r="KVM6" s="474"/>
      <c r="KVN6" s="474"/>
      <c r="KVO6" s="481"/>
      <c r="KVP6" s="474"/>
      <c r="KVQ6" s="498"/>
      <c r="KVR6" s="499"/>
      <c r="KVS6" s="474"/>
      <c r="KVT6" s="474"/>
      <c r="KVU6" s="481"/>
      <c r="KVV6" s="474"/>
      <c r="KVW6" s="498"/>
      <c r="KVX6" s="499"/>
      <c r="KVY6" s="474"/>
      <c r="KVZ6" s="474"/>
      <c r="KWA6" s="481"/>
      <c r="KWB6" s="474"/>
      <c r="KWC6" s="498"/>
      <c r="KWD6" s="499"/>
      <c r="KWE6" s="474"/>
      <c r="KWF6" s="474"/>
      <c r="KWG6" s="481"/>
      <c r="KWH6" s="474"/>
      <c r="KWI6" s="498"/>
      <c r="KWJ6" s="499"/>
      <c r="KWK6" s="474"/>
      <c r="KWL6" s="474"/>
      <c r="KWM6" s="481"/>
      <c r="KWN6" s="474"/>
      <c r="KWO6" s="498"/>
      <c r="KWP6" s="499"/>
      <c r="KWQ6" s="474"/>
      <c r="KWR6" s="474"/>
      <c r="KWS6" s="481"/>
      <c r="KWT6" s="474"/>
      <c r="KWU6" s="498"/>
      <c r="KWV6" s="499"/>
      <c r="KWW6" s="474"/>
      <c r="KWX6" s="474"/>
      <c r="KWY6" s="481"/>
      <c r="KWZ6" s="474"/>
      <c r="KXA6" s="498"/>
      <c r="KXB6" s="499"/>
      <c r="KXC6" s="474"/>
      <c r="KXD6" s="474"/>
      <c r="KXE6" s="481"/>
      <c r="KXF6" s="474"/>
      <c r="KXG6" s="498"/>
      <c r="KXH6" s="499"/>
      <c r="KXI6" s="474"/>
      <c r="KXJ6" s="474"/>
      <c r="KXK6" s="481"/>
      <c r="KXL6" s="474"/>
      <c r="KXM6" s="498"/>
      <c r="KXN6" s="499"/>
      <c r="KXO6" s="474"/>
      <c r="KXP6" s="474"/>
      <c r="KXQ6" s="481"/>
      <c r="KXR6" s="474"/>
      <c r="KXS6" s="498"/>
      <c r="KXT6" s="499"/>
      <c r="KXU6" s="474"/>
      <c r="KXV6" s="474"/>
      <c r="KXW6" s="481"/>
      <c r="KXX6" s="474"/>
      <c r="KXY6" s="498"/>
      <c r="KXZ6" s="499"/>
      <c r="KYA6" s="474"/>
      <c r="KYB6" s="474"/>
      <c r="KYC6" s="481"/>
      <c r="KYD6" s="474"/>
      <c r="KYE6" s="498"/>
      <c r="KYF6" s="499"/>
      <c r="KYG6" s="474"/>
      <c r="KYH6" s="474"/>
      <c r="KYI6" s="481"/>
      <c r="KYJ6" s="474"/>
      <c r="KYK6" s="498"/>
      <c r="KYL6" s="499"/>
      <c r="KYM6" s="474"/>
      <c r="KYN6" s="474"/>
      <c r="KYO6" s="481"/>
      <c r="KYP6" s="474"/>
      <c r="KYQ6" s="498"/>
      <c r="KYR6" s="499"/>
      <c r="KYS6" s="474"/>
      <c r="KYT6" s="474"/>
      <c r="KYU6" s="481"/>
      <c r="KYV6" s="474"/>
      <c r="KYW6" s="498"/>
      <c r="KYX6" s="499"/>
      <c r="KYY6" s="474"/>
      <c r="KYZ6" s="474"/>
      <c r="KZA6" s="481"/>
      <c r="KZB6" s="474"/>
      <c r="KZC6" s="498"/>
      <c r="KZD6" s="499"/>
      <c r="KZE6" s="474"/>
      <c r="KZF6" s="474"/>
      <c r="KZG6" s="481"/>
      <c r="KZH6" s="474"/>
      <c r="KZI6" s="498"/>
      <c r="KZJ6" s="499"/>
      <c r="KZK6" s="474"/>
      <c r="KZL6" s="474"/>
      <c r="KZM6" s="481"/>
      <c r="KZN6" s="474"/>
      <c r="KZO6" s="498"/>
      <c r="KZP6" s="499"/>
      <c r="KZQ6" s="474"/>
      <c r="KZR6" s="474"/>
      <c r="KZS6" s="481"/>
      <c r="KZT6" s="474"/>
      <c r="KZU6" s="498"/>
      <c r="KZV6" s="499"/>
      <c r="KZW6" s="474"/>
      <c r="KZX6" s="474"/>
      <c r="KZY6" s="481"/>
      <c r="KZZ6" s="474"/>
      <c r="LAA6" s="498"/>
      <c r="LAB6" s="499"/>
      <c r="LAC6" s="474"/>
      <c r="LAD6" s="474"/>
      <c r="LAE6" s="481"/>
      <c r="LAF6" s="474"/>
      <c r="LAG6" s="498"/>
      <c r="LAH6" s="499"/>
      <c r="LAI6" s="474"/>
      <c r="LAJ6" s="474"/>
      <c r="LAK6" s="481"/>
      <c r="LAL6" s="474"/>
      <c r="LAM6" s="498"/>
      <c r="LAN6" s="499"/>
      <c r="LAO6" s="474"/>
      <c r="LAP6" s="474"/>
      <c r="LAQ6" s="481"/>
      <c r="LAR6" s="474"/>
      <c r="LAS6" s="498"/>
      <c r="LAT6" s="499"/>
      <c r="LAU6" s="474"/>
      <c r="LAV6" s="474"/>
      <c r="LAW6" s="481"/>
      <c r="LAX6" s="474"/>
      <c r="LAY6" s="498"/>
      <c r="LAZ6" s="499"/>
      <c r="LBA6" s="474"/>
      <c r="LBB6" s="474"/>
      <c r="LBC6" s="481"/>
      <c r="LBD6" s="474"/>
      <c r="LBE6" s="498"/>
      <c r="LBF6" s="499"/>
      <c r="LBG6" s="474"/>
      <c r="LBH6" s="474"/>
      <c r="LBI6" s="481"/>
      <c r="LBJ6" s="474"/>
      <c r="LBK6" s="498"/>
      <c r="LBL6" s="499"/>
      <c r="LBM6" s="474"/>
      <c r="LBN6" s="474"/>
      <c r="LBO6" s="481"/>
      <c r="LBP6" s="474"/>
      <c r="LBQ6" s="498"/>
      <c r="LBR6" s="499"/>
      <c r="LBS6" s="474"/>
      <c r="LBT6" s="474"/>
      <c r="LBU6" s="481"/>
      <c r="LBV6" s="474"/>
      <c r="LBW6" s="498"/>
      <c r="LBX6" s="499"/>
      <c r="LBY6" s="474"/>
      <c r="LBZ6" s="474"/>
      <c r="LCA6" s="481"/>
      <c r="LCB6" s="474"/>
      <c r="LCC6" s="498"/>
      <c r="LCD6" s="499"/>
      <c r="LCE6" s="474"/>
      <c r="LCF6" s="474"/>
      <c r="LCG6" s="481"/>
      <c r="LCH6" s="474"/>
      <c r="LCI6" s="498"/>
      <c r="LCJ6" s="499"/>
      <c r="LCK6" s="474"/>
      <c r="LCL6" s="474"/>
      <c r="LCM6" s="481"/>
      <c r="LCN6" s="474"/>
      <c r="LCO6" s="498"/>
      <c r="LCP6" s="499"/>
      <c r="LCQ6" s="474"/>
      <c r="LCR6" s="474"/>
      <c r="LCS6" s="481"/>
      <c r="LCT6" s="474"/>
      <c r="LCU6" s="498"/>
      <c r="LCV6" s="499"/>
      <c r="LCW6" s="474"/>
      <c r="LCX6" s="474"/>
      <c r="LCY6" s="481"/>
      <c r="LCZ6" s="474"/>
      <c r="LDA6" s="498"/>
      <c r="LDB6" s="499"/>
      <c r="LDC6" s="474"/>
      <c r="LDD6" s="474"/>
      <c r="LDE6" s="481"/>
      <c r="LDF6" s="474"/>
      <c r="LDG6" s="498"/>
      <c r="LDH6" s="499"/>
      <c r="LDI6" s="474"/>
      <c r="LDJ6" s="474"/>
      <c r="LDK6" s="481"/>
      <c r="LDL6" s="474"/>
      <c r="LDM6" s="498"/>
      <c r="LDN6" s="499"/>
      <c r="LDO6" s="474"/>
      <c r="LDP6" s="474"/>
      <c r="LDQ6" s="481"/>
      <c r="LDR6" s="474"/>
      <c r="LDS6" s="498"/>
      <c r="LDT6" s="499"/>
      <c r="LDU6" s="474"/>
      <c r="LDV6" s="474"/>
      <c r="LDW6" s="481"/>
      <c r="LDX6" s="474"/>
      <c r="LDY6" s="498"/>
      <c r="LDZ6" s="499"/>
      <c r="LEA6" s="474"/>
      <c r="LEB6" s="474"/>
      <c r="LEC6" s="481"/>
      <c r="LED6" s="474"/>
      <c r="LEE6" s="498"/>
      <c r="LEF6" s="499"/>
      <c r="LEG6" s="474"/>
      <c r="LEH6" s="474"/>
      <c r="LEI6" s="481"/>
      <c r="LEJ6" s="474"/>
      <c r="LEK6" s="498"/>
      <c r="LEL6" s="499"/>
      <c r="LEM6" s="474"/>
      <c r="LEN6" s="474"/>
      <c r="LEO6" s="481"/>
      <c r="LEP6" s="474"/>
      <c r="LEQ6" s="498"/>
      <c r="LER6" s="499"/>
      <c r="LES6" s="474"/>
      <c r="LET6" s="474"/>
      <c r="LEU6" s="481"/>
      <c r="LEV6" s="474"/>
      <c r="LEW6" s="498"/>
      <c r="LEX6" s="499"/>
      <c r="LEY6" s="474"/>
      <c r="LEZ6" s="474"/>
      <c r="LFA6" s="481"/>
      <c r="LFB6" s="474"/>
      <c r="LFC6" s="498"/>
      <c r="LFD6" s="499"/>
      <c r="LFE6" s="474"/>
      <c r="LFF6" s="474"/>
      <c r="LFG6" s="481"/>
      <c r="LFH6" s="474"/>
      <c r="LFI6" s="498"/>
      <c r="LFJ6" s="499"/>
      <c r="LFK6" s="474"/>
      <c r="LFL6" s="474"/>
      <c r="LFM6" s="481"/>
      <c r="LFN6" s="474"/>
      <c r="LFO6" s="498"/>
      <c r="LFP6" s="499"/>
      <c r="LFQ6" s="474"/>
      <c r="LFR6" s="474"/>
      <c r="LFS6" s="481"/>
      <c r="LFT6" s="474"/>
      <c r="LFU6" s="498"/>
      <c r="LFV6" s="499"/>
      <c r="LFW6" s="474"/>
      <c r="LFX6" s="474"/>
      <c r="LFY6" s="481"/>
      <c r="LFZ6" s="474"/>
      <c r="LGA6" s="498"/>
      <c r="LGB6" s="499"/>
      <c r="LGC6" s="474"/>
      <c r="LGD6" s="474"/>
      <c r="LGE6" s="481"/>
      <c r="LGF6" s="474"/>
      <c r="LGG6" s="498"/>
      <c r="LGH6" s="499"/>
      <c r="LGI6" s="474"/>
      <c r="LGJ6" s="474"/>
      <c r="LGK6" s="481"/>
      <c r="LGL6" s="474"/>
      <c r="LGM6" s="498"/>
      <c r="LGN6" s="499"/>
      <c r="LGO6" s="474"/>
      <c r="LGP6" s="474"/>
      <c r="LGQ6" s="481"/>
      <c r="LGR6" s="474"/>
      <c r="LGS6" s="498"/>
      <c r="LGT6" s="499"/>
      <c r="LGU6" s="474"/>
      <c r="LGV6" s="474"/>
      <c r="LGW6" s="481"/>
      <c r="LGX6" s="474"/>
      <c r="LGY6" s="498"/>
      <c r="LGZ6" s="499"/>
      <c r="LHA6" s="474"/>
      <c r="LHB6" s="474"/>
      <c r="LHC6" s="481"/>
      <c r="LHD6" s="474"/>
      <c r="LHE6" s="498"/>
      <c r="LHF6" s="499"/>
      <c r="LHG6" s="474"/>
      <c r="LHH6" s="474"/>
      <c r="LHI6" s="481"/>
      <c r="LHJ6" s="474"/>
      <c r="LHK6" s="498"/>
      <c r="LHL6" s="499"/>
      <c r="LHM6" s="474"/>
      <c r="LHN6" s="474"/>
      <c r="LHO6" s="481"/>
      <c r="LHP6" s="474"/>
      <c r="LHQ6" s="498"/>
      <c r="LHR6" s="499"/>
      <c r="LHS6" s="474"/>
      <c r="LHT6" s="474"/>
      <c r="LHU6" s="481"/>
      <c r="LHV6" s="474"/>
      <c r="LHW6" s="498"/>
      <c r="LHX6" s="499"/>
      <c r="LHY6" s="474"/>
      <c r="LHZ6" s="474"/>
      <c r="LIA6" s="481"/>
      <c r="LIB6" s="474"/>
      <c r="LIC6" s="498"/>
      <c r="LID6" s="499"/>
      <c r="LIE6" s="474"/>
      <c r="LIF6" s="474"/>
      <c r="LIG6" s="481"/>
      <c r="LIH6" s="474"/>
      <c r="LII6" s="498"/>
      <c r="LIJ6" s="499"/>
      <c r="LIK6" s="474"/>
      <c r="LIL6" s="474"/>
      <c r="LIM6" s="481"/>
      <c r="LIN6" s="474"/>
      <c r="LIO6" s="498"/>
      <c r="LIP6" s="499"/>
      <c r="LIQ6" s="474"/>
      <c r="LIR6" s="474"/>
      <c r="LIS6" s="481"/>
      <c r="LIT6" s="474"/>
      <c r="LIU6" s="498"/>
      <c r="LIV6" s="499"/>
      <c r="LIW6" s="474"/>
      <c r="LIX6" s="474"/>
      <c r="LIY6" s="481"/>
      <c r="LIZ6" s="474"/>
      <c r="LJA6" s="498"/>
      <c r="LJB6" s="499"/>
      <c r="LJC6" s="474"/>
      <c r="LJD6" s="474"/>
      <c r="LJE6" s="481"/>
      <c r="LJF6" s="474"/>
      <c r="LJG6" s="498"/>
      <c r="LJH6" s="499"/>
      <c r="LJI6" s="474"/>
      <c r="LJJ6" s="474"/>
      <c r="LJK6" s="481"/>
      <c r="LJL6" s="474"/>
      <c r="LJM6" s="498"/>
      <c r="LJN6" s="499"/>
      <c r="LJO6" s="474"/>
      <c r="LJP6" s="474"/>
      <c r="LJQ6" s="481"/>
      <c r="LJR6" s="474"/>
      <c r="LJS6" s="498"/>
      <c r="LJT6" s="499"/>
      <c r="LJU6" s="474"/>
      <c r="LJV6" s="474"/>
      <c r="LJW6" s="481"/>
      <c r="LJX6" s="474"/>
      <c r="LJY6" s="498"/>
      <c r="LJZ6" s="499"/>
      <c r="LKA6" s="474"/>
      <c r="LKB6" s="474"/>
      <c r="LKC6" s="481"/>
      <c r="LKD6" s="474"/>
      <c r="LKE6" s="498"/>
      <c r="LKF6" s="499"/>
      <c r="LKG6" s="474"/>
      <c r="LKH6" s="474"/>
      <c r="LKI6" s="481"/>
      <c r="LKJ6" s="474"/>
      <c r="LKK6" s="498"/>
      <c r="LKL6" s="499"/>
      <c r="LKM6" s="474"/>
      <c r="LKN6" s="474"/>
      <c r="LKO6" s="481"/>
      <c r="LKP6" s="474"/>
      <c r="LKQ6" s="498"/>
      <c r="LKR6" s="499"/>
      <c r="LKS6" s="474"/>
      <c r="LKT6" s="474"/>
      <c r="LKU6" s="481"/>
      <c r="LKV6" s="474"/>
      <c r="LKW6" s="498"/>
      <c r="LKX6" s="499"/>
      <c r="LKY6" s="474"/>
      <c r="LKZ6" s="474"/>
      <c r="LLA6" s="481"/>
      <c r="LLB6" s="474"/>
      <c r="LLC6" s="498"/>
      <c r="LLD6" s="499"/>
      <c r="LLE6" s="474"/>
      <c r="LLF6" s="474"/>
      <c r="LLG6" s="481"/>
      <c r="LLH6" s="474"/>
      <c r="LLI6" s="498"/>
      <c r="LLJ6" s="499"/>
      <c r="LLK6" s="474"/>
      <c r="LLL6" s="474"/>
      <c r="LLM6" s="481"/>
      <c r="LLN6" s="474"/>
      <c r="LLO6" s="498"/>
      <c r="LLP6" s="499"/>
      <c r="LLQ6" s="474"/>
      <c r="LLR6" s="474"/>
      <c r="LLS6" s="481"/>
      <c r="LLT6" s="474"/>
      <c r="LLU6" s="498"/>
      <c r="LLV6" s="499"/>
      <c r="LLW6" s="474"/>
      <c r="LLX6" s="474"/>
      <c r="LLY6" s="481"/>
      <c r="LLZ6" s="474"/>
      <c r="LMA6" s="498"/>
      <c r="LMB6" s="499"/>
      <c r="LMC6" s="474"/>
      <c r="LMD6" s="474"/>
      <c r="LME6" s="481"/>
      <c r="LMF6" s="474"/>
      <c r="LMG6" s="498"/>
      <c r="LMH6" s="499"/>
      <c r="LMI6" s="474"/>
      <c r="LMJ6" s="474"/>
      <c r="LMK6" s="481"/>
      <c r="LML6" s="474"/>
      <c r="LMM6" s="498"/>
      <c r="LMN6" s="499"/>
      <c r="LMO6" s="474"/>
      <c r="LMP6" s="474"/>
      <c r="LMQ6" s="481"/>
      <c r="LMR6" s="474"/>
      <c r="LMS6" s="498"/>
      <c r="LMT6" s="499"/>
      <c r="LMU6" s="474"/>
      <c r="LMV6" s="474"/>
      <c r="LMW6" s="481"/>
      <c r="LMX6" s="474"/>
      <c r="LMY6" s="498"/>
      <c r="LMZ6" s="499"/>
      <c r="LNA6" s="474"/>
      <c r="LNB6" s="474"/>
      <c r="LNC6" s="481"/>
      <c r="LND6" s="474"/>
      <c r="LNE6" s="498"/>
      <c r="LNF6" s="499"/>
      <c r="LNG6" s="474"/>
      <c r="LNH6" s="474"/>
      <c r="LNI6" s="481"/>
      <c r="LNJ6" s="474"/>
      <c r="LNK6" s="498"/>
      <c r="LNL6" s="499"/>
      <c r="LNM6" s="474"/>
      <c r="LNN6" s="474"/>
      <c r="LNO6" s="481"/>
      <c r="LNP6" s="474"/>
      <c r="LNQ6" s="498"/>
      <c r="LNR6" s="499"/>
      <c r="LNS6" s="474"/>
      <c r="LNT6" s="474"/>
      <c r="LNU6" s="481"/>
      <c r="LNV6" s="474"/>
      <c r="LNW6" s="498"/>
      <c r="LNX6" s="499"/>
      <c r="LNY6" s="474"/>
      <c r="LNZ6" s="474"/>
      <c r="LOA6" s="481"/>
      <c r="LOB6" s="474"/>
      <c r="LOC6" s="498"/>
      <c r="LOD6" s="499"/>
      <c r="LOE6" s="474"/>
      <c r="LOF6" s="474"/>
      <c r="LOG6" s="481"/>
      <c r="LOH6" s="474"/>
      <c r="LOI6" s="498"/>
      <c r="LOJ6" s="499"/>
      <c r="LOK6" s="474"/>
      <c r="LOL6" s="474"/>
      <c r="LOM6" s="481"/>
      <c r="LON6" s="474"/>
      <c r="LOO6" s="498"/>
      <c r="LOP6" s="499"/>
      <c r="LOQ6" s="474"/>
      <c r="LOR6" s="474"/>
      <c r="LOS6" s="481"/>
      <c r="LOT6" s="474"/>
      <c r="LOU6" s="498"/>
      <c r="LOV6" s="499"/>
      <c r="LOW6" s="474"/>
      <c r="LOX6" s="474"/>
      <c r="LOY6" s="481"/>
      <c r="LOZ6" s="474"/>
      <c r="LPA6" s="498"/>
      <c r="LPB6" s="499"/>
      <c r="LPC6" s="474"/>
      <c r="LPD6" s="474"/>
      <c r="LPE6" s="481"/>
      <c r="LPF6" s="474"/>
      <c r="LPG6" s="498"/>
      <c r="LPH6" s="499"/>
      <c r="LPI6" s="474"/>
      <c r="LPJ6" s="474"/>
      <c r="LPK6" s="481"/>
      <c r="LPL6" s="474"/>
      <c r="LPM6" s="498"/>
      <c r="LPN6" s="499"/>
      <c r="LPO6" s="474"/>
      <c r="LPP6" s="474"/>
      <c r="LPQ6" s="481"/>
      <c r="LPR6" s="474"/>
      <c r="LPS6" s="498"/>
      <c r="LPT6" s="499"/>
      <c r="LPU6" s="474"/>
      <c r="LPV6" s="474"/>
      <c r="LPW6" s="481"/>
      <c r="LPX6" s="474"/>
      <c r="LPY6" s="498"/>
      <c r="LPZ6" s="499"/>
      <c r="LQA6" s="474"/>
      <c r="LQB6" s="474"/>
      <c r="LQC6" s="481"/>
      <c r="LQD6" s="474"/>
      <c r="LQE6" s="498"/>
      <c r="LQF6" s="499"/>
      <c r="LQG6" s="474"/>
      <c r="LQH6" s="474"/>
      <c r="LQI6" s="481"/>
      <c r="LQJ6" s="474"/>
      <c r="LQK6" s="498"/>
      <c r="LQL6" s="499"/>
      <c r="LQM6" s="474"/>
      <c r="LQN6" s="474"/>
      <c r="LQO6" s="481"/>
      <c r="LQP6" s="474"/>
      <c r="LQQ6" s="498"/>
      <c r="LQR6" s="499"/>
      <c r="LQS6" s="474"/>
      <c r="LQT6" s="474"/>
      <c r="LQU6" s="481"/>
      <c r="LQV6" s="474"/>
      <c r="LQW6" s="498"/>
      <c r="LQX6" s="499"/>
      <c r="LQY6" s="474"/>
      <c r="LQZ6" s="474"/>
      <c r="LRA6" s="481"/>
      <c r="LRB6" s="474"/>
      <c r="LRC6" s="498"/>
      <c r="LRD6" s="499"/>
      <c r="LRE6" s="474"/>
      <c r="LRF6" s="474"/>
      <c r="LRG6" s="481"/>
      <c r="LRH6" s="474"/>
      <c r="LRI6" s="498"/>
      <c r="LRJ6" s="499"/>
      <c r="LRK6" s="474"/>
      <c r="LRL6" s="474"/>
      <c r="LRM6" s="481"/>
      <c r="LRN6" s="474"/>
      <c r="LRO6" s="498"/>
      <c r="LRP6" s="499"/>
      <c r="LRQ6" s="474"/>
      <c r="LRR6" s="474"/>
      <c r="LRS6" s="481"/>
      <c r="LRT6" s="474"/>
      <c r="LRU6" s="498"/>
      <c r="LRV6" s="499"/>
      <c r="LRW6" s="474"/>
      <c r="LRX6" s="474"/>
      <c r="LRY6" s="481"/>
      <c r="LRZ6" s="474"/>
      <c r="LSA6" s="498"/>
      <c r="LSB6" s="499"/>
      <c r="LSC6" s="474"/>
      <c r="LSD6" s="474"/>
      <c r="LSE6" s="481"/>
      <c r="LSF6" s="474"/>
      <c r="LSG6" s="498"/>
      <c r="LSH6" s="499"/>
      <c r="LSI6" s="474"/>
      <c r="LSJ6" s="474"/>
      <c r="LSK6" s="481"/>
      <c r="LSL6" s="474"/>
      <c r="LSM6" s="498"/>
      <c r="LSN6" s="499"/>
      <c r="LSO6" s="474"/>
      <c r="LSP6" s="474"/>
      <c r="LSQ6" s="481"/>
      <c r="LSR6" s="474"/>
      <c r="LSS6" s="498"/>
      <c r="LST6" s="499"/>
      <c r="LSU6" s="474"/>
      <c r="LSV6" s="474"/>
      <c r="LSW6" s="481"/>
      <c r="LSX6" s="474"/>
      <c r="LSY6" s="498"/>
      <c r="LSZ6" s="499"/>
      <c r="LTA6" s="474"/>
      <c r="LTB6" s="474"/>
      <c r="LTC6" s="481"/>
      <c r="LTD6" s="474"/>
      <c r="LTE6" s="498"/>
      <c r="LTF6" s="499"/>
      <c r="LTG6" s="474"/>
      <c r="LTH6" s="474"/>
      <c r="LTI6" s="481"/>
      <c r="LTJ6" s="474"/>
      <c r="LTK6" s="498"/>
      <c r="LTL6" s="499"/>
      <c r="LTM6" s="474"/>
      <c r="LTN6" s="474"/>
      <c r="LTO6" s="481"/>
      <c r="LTP6" s="474"/>
      <c r="LTQ6" s="498"/>
      <c r="LTR6" s="499"/>
      <c r="LTS6" s="474"/>
      <c r="LTT6" s="474"/>
      <c r="LTU6" s="481"/>
      <c r="LTV6" s="474"/>
      <c r="LTW6" s="498"/>
      <c r="LTX6" s="499"/>
      <c r="LTY6" s="474"/>
      <c r="LTZ6" s="474"/>
      <c r="LUA6" s="481"/>
      <c r="LUB6" s="474"/>
      <c r="LUC6" s="498"/>
      <c r="LUD6" s="499"/>
      <c r="LUE6" s="474"/>
      <c r="LUF6" s="474"/>
      <c r="LUG6" s="481"/>
      <c r="LUH6" s="474"/>
      <c r="LUI6" s="498"/>
      <c r="LUJ6" s="499"/>
      <c r="LUK6" s="474"/>
      <c r="LUL6" s="474"/>
      <c r="LUM6" s="481"/>
      <c r="LUN6" s="474"/>
      <c r="LUO6" s="498"/>
      <c r="LUP6" s="499"/>
      <c r="LUQ6" s="474"/>
      <c r="LUR6" s="474"/>
      <c r="LUS6" s="481"/>
      <c r="LUT6" s="474"/>
      <c r="LUU6" s="498"/>
      <c r="LUV6" s="499"/>
      <c r="LUW6" s="474"/>
      <c r="LUX6" s="474"/>
      <c r="LUY6" s="481"/>
      <c r="LUZ6" s="474"/>
      <c r="LVA6" s="498"/>
      <c r="LVB6" s="499"/>
      <c r="LVC6" s="474"/>
      <c r="LVD6" s="474"/>
      <c r="LVE6" s="481"/>
      <c r="LVF6" s="474"/>
      <c r="LVG6" s="498"/>
      <c r="LVH6" s="499"/>
      <c r="LVI6" s="474"/>
      <c r="LVJ6" s="474"/>
      <c r="LVK6" s="481"/>
      <c r="LVL6" s="474"/>
      <c r="LVM6" s="498"/>
      <c r="LVN6" s="499"/>
      <c r="LVO6" s="474"/>
      <c r="LVP6" s="474"/>
      <c r="LVQ6" s="481"/>
      <c r="LVR6" s="474"/>
      <c r="LVS6" s="498"/>
      <c r="LVT6" s="499"/>
      <c r="LVU6" s="474"/>
      <c r="LVV6" s="474"/>
      <c r="LVW6" s="481"/>
      <c r="LVX6" s="474"/>
      <c r="LVY6" s="498"/>
      <c r="LVZ6" s="499"/>
      <c r="LWA6" s="474"/>
      <c r="LWB6" s="474"/>
      <c r="LWC6" s="481"/>
      <c r="LWD6" s="474"/>
      <c r="LWE6" s="498"/>
      <c r="LWF6" s="499"/>
      <c r="LWG6" s="474"/>
      <c r="LWH6" s="474"/>
      <c r="LWI6" s="481"/>
      <c r="LWJ6" s="474"/>
      <c r="LWK6" s="498"/>
      <c r="LWL6" s="499"/>
      <c r="LWM6" s="474"/>
      <c r="LWN6" s="474"/>
      <c r="LWO6" s="481"/>
      <c r="LWP6" s="474"/>
      <c r="LWQ6" s="498"/>
      <c r="LWR6" s="499"/>
      <c r="LWS6" s="474"/>
      <c r="LWT6" s="474"/>
      <c r="LWU6" s="481"/>
      <c r="LWV6" s="474"/>
      <c r="LWW6" s="498"/>
      <c r="LWX6" s="499"/>
      <c r="LWY6" s="474"/>
      <c r="LWZ6" s="474"/>
      <c r="LXA6" s="481"/>
      <c r="LXB6" s="474"/>
      <c r="LXC6" s="498"/>
      <c r="LXD6" s="499"/>
      <c r="LXE6" s="474"/>
      <c r="LXF6" s="474"/>
      <c r="LXG6" s="481"/>
      <c r="LXH6" s="474"/>
      <c r="LXI6" s="498"/>
      <c r="LXJ6" s="499"/>
      <c r="LXK6" s="474"/>
      <c r="LXL6" s="474"/>
      <c r="LXM6" s="481"/>
      <c r="LXN6" s="474"/>
      <c r="LXO6" s="498"/>
      <c r="LXP6" s="499"/>
      <c r="LXQ6" s="474"/>
      <c r="LXR6" s="474"/>
      <c r="LXS6" s="481"/>
      <c r="LXT6" s="474"/>
      <c r="LXU6" s="498"/>
      <c r="LXV6" s="499"/>
      <c r="LXW6" s="474"/>
      <c r="LXX6" s="474"/>
      <c r="LXY6" s="481"/>
      <c r="LXZ6" s="474"/>
      <c r="LYA6" s="498"/>
      <c r="LYB6" s="499"/>
      <c r="LYC6" s="474"/>
      <c r="LYD6" s="474"/>
      <c r="LYE6" s="481"/>
      <c r="LYF6" s="474"/>
      <c r="LYG6" s="498"/>
      <c r="LYH6" s="499"/>
      <c r="LYI6" s="474"/>
      <c r="LYJ6" s="474"/>
      <c r="LYK6" s="481"/>
      <c r="LYL6" s="474"/>
      <c r="LYM6" s="498"/>
      <c r="LYN6" s="499"/>
      <c r="LYO6" s="474"/>
      <c r="LYP6" s="474"/>
      <c r="LYQ6" s="481"/>
      <c r="LYR6" s="474"/>
      <c r="LYS6" s="498"/>
      <c r="LYT6" s="499"/>
      <c r="LYU6" s="474"/>
      <c r="LYV6" s="474"/>
      <c r="LYW6" s="481"/>
      <c r="LYX6" s="474"/>
      <c r="LYY6" s="498"/>
      <c r="LYZ6" s="499"/>
      <c r="LZA6" s="474"/>
      <c r="LZB6" s="474"/>
      <c r="LZC6" s="481"/>
      <c r="LZD6" s="474"/>
      <c r="LZE6" s="498"/>
      <c r="LZF6" s="499"/>
      <c r="LZG6" s="474"/>
      <c r="LZH6" s="474"/>
      <c r="LZI6" s="481"/>
      <c r="LZJ6" s="474"/>
      <c r="LZK6" s="498"/>
      <c r="LZL6" s="499"/>
      <c r="LZM6" s="474"/>
      <c r="LZN6" s="474"/>
      <c r="LZO6" s="481"/>
      <c r="LZP6" s="474"/>
      <c r="LZQ6" s="498"/>
      <c r="LZR6" s="499"/>
      <c r="LZS6" s="474"/>
      <c r="LZT6" s="474"/>
      <c r="LZU6" s="481"/>
      <c r="LZV6" s="474"/>
      <c r="LZW6" s="498"/>
      <c r="LZX6" s="499"/>
      <c r="LZY6" s="474"/>
      <c r="LZZ6" s="474"/>
      <c r="MAA6" s="481"/>
      <c r="MAB6" s="474"/>
      <c r="MAC6" s="498"/>
      <c r="MAD6" s="499"/>
      <c r="MAE6" s="474"/>
      <c r="MAF6" s="474"/>
      <c r="MAG6" s="481"/>
      <c r="MAH6" s="474"/>
      <c r="MAI6" s="498"/>
      <c r="MAJ6" s="499"/>
      <c r="MAK6" s="474"/>
      <c r="MAL6" s="474"/>
      <c r="MAM6" s="481"/>
      <c r="MAN6" s="474"/>
      <c r="MAO6" s="498"/>
      <c r="MAP6" s="499"/>
      <c r="MAQ6" s="474"/>
      <c r="MAR6" s="474"/>
      <c r="MAS6" s="481"/>
      <c r="MAT6" s="474"/>
      <c r="MAU6" s="498"/>
      <c r="MAV6" s="499"/>
      <c r="MAW6" s="474"/>
      <c r="MAX6" s="474"/>
      <c r="MAY6" s="481"/>
      <c r="MAZ6" s="474"/>
      <c r="MBA6" s="498"/>
      <c r="MBB6" s="499"/>
      <c r="MBC6" s="474"/>
      <c r="MBD6" s="474"/>
      <c r="MBE6" s="481"/>
      <c r="MBF6" s="474"/>
      <c r="MBG6" s="498"/>
      <c r="MBH6" s="499"/>
      <c r="MBI6" s="474"/>
      <c r="MBJ6" s="474"/>
      <c r="MBK6" s="481"/>
      <c r="MBL6" s="474"/>
      <c r="MBM6" s="498"/>
      <c r="MBN6" s="499"/>
      <c r="MBO6" s="474"/>
      <c r="MBP6" s="474"/>
      <c r="MBQ6" s="481"/>
      <c r="MBR6" s="474"/>
      <c r="MBS6" s="498"/>
      <c r="MBT6" s="499"/>
      <c r="MBU6" s="474"/>
      <c r="MBV6" s="474"/>
      <c r="MBW6" s="481"/>
      <c r="MBX6" s="474"/>
      <c r="MBY6" s="498"/>
      <c r="MBZ6" s="499"/>
      <c r="MCA6" s="474"/>
      <c r="MCB6" s="474"/>
      <c r="MCC6" s="481"/>
      <c r="MCD6" s="474"/>
      <c r="MCE6" s="498"/>
      <c r="MCF6" s="499"/>
      <c r="MCG6" s="474"/>
      <c r="MCH6" s="474"/>
      <c r="MCI6" s="481"/>
      <c r="MCJ6" s="474"/>
      <c r="MCK6" s="498"/>
      <c r="MCL6" s="499"/>
      <c r="MCM6" s="474"/>
      <c r="MCN6" s="474"/>
      <c r="MCO6" s="481"/>
      <c r="MCP6" s="474"/>
      <c r="MCQ6" s="498"/>
      <c r="MCR6" s="499"/>
      <c r="MCS6" s="474"/>
      <c r="MCT6" s="474"/>
      <c r="MCU6" s="481"/>
      <c r="MCV6" s="474"/>
      <c r="MCW6" s="498"/>
      <c r="MCX6" s="499"/>
      <c r="MCY6" s="474"/>
      <c r="MCZ6" s="474"/>
      <c r="MDA6" s="481"/>
      <c r="MDB6" s="474"/>
      <c r="MDC6" s="498"/>
      <c r="MDD6" s="499"/>
      <c r="MDE6" s="474"/>
      <c r="MDF6" s="474"/>
      <c r="MDG6" s="481"/>
      <c r="MDH6" s="474"/>
      <c r="MDI6" s="498"/>
      <c r="MDJ6" s="499"/>
      <c r="MDK6" s="474"/>
      <c r="MDL6" s="474"/>
      <c r="MDM6" s="481"/>
      <c r="MDN6" s="474"/>
      <c r="MDO6" s="498"/>
      <c r="MDP6" s="499"/>
      <c r="MDQ6" s="474"/>
      <c r="MDR6" s="474"/>
      <c r="MDS6" s="481"/>
      <c r="MDT6" s="474"/>
      <c r="MDU6" s="498"/>
      <c r="MDV6" s="499"/>
      <c r="MDW6" s="474"/>
      <c r="MDX6" s="474"/>
      <c r="MDY6" s="481"/>
      <c r="MDZ6" s="474"/>
      <c r="MEA6" s="498"/>
      <c r="MEB6" s="499"/>
      <c r="MEC6" s="474"/>
      <c r="MED6" s="474"/>
      <c r="MEE6" s="481"/>
      <c r="MEF6" s="474"/>
      <c r="MEG6" s="498"/>
      <c r="MEH6" s="499"/>
      <c r="MEI6" s="474"/>
      <c r="MEJ6" s="474"/>
      <c r="MEK6" s="481"/>
      <c r="MEL6" s="474"/>
      <c r="MEM6" s="498"/>
      <c r="MEN6" s="499"/>
      <c r="MEO6" s="474"/>
      <c r="MEP6" s="474"/>
      <c r="MEQ6" s="481"/>
      <c r="MER6" s="474"/>
      <c r="MES6" s="498"/>
      <c r="MET6" s="499"/>
      <c r="MEU6" s="474"/>
      <c r="MEV6" s="474"/>
      <c r="MEW6" s="481"/>
      <c r="MEX6" s="474"/>
      <c r="MEY6" s="498"/>
      <c r="MEZ6" s="499"/>
      <c r="MFA6" s="474"/>
      <c r="MFB6" s="474"/>
      <c r="MFC6" s="481"/>
      <c r="MFD6" s="474"/>
      <c r="MFE6" s="498"/>
      <c r="MFF6" s="499"/>
      <c r="MFG6" s="474"/>
      <c r="MFH6" s="474"/>
      <c r="MFI6" s="481"/>
      <c r="MFJ6" s="474"/>
      <c r="MFK6" s="498"/>
      <c r="MFL6" s="499"/>
      <c r="MFM6" s="474"/>
      <c r="MFN6" s="474"/>
      <c r="MFO6" s="481"/>
      <c r="MFP6" s="474"/>
      <c r="MFQ6" s="498"/>
      <c r="MFR6" s="499"/>
      <c r="MFS6" s="474"/>
      <c r="MFT6" s="474"/>
      <c r="MFU6" s="481"/>
      <c r="MFV6" s="474"/>
      <c r="MFW6" s="498"/>
      <c r="MFX6" s="499"/>
      <c r="MFY6" s="474"/>
      <c r="MFZ6" s="474"/>
      <c r="MGA6" s="481"/>
      <c r="MGB6" s="474"/>
      <c r="MGC6" s="498"/>
      <c r="MGD6" s="499"/>
      <c r="MGE6" s="474"/>
      <c r="MGF6" s="474"/>
      <c r="MGG6" s="481"/>
      <c r="MGH6" s="474"/>
      <c r="MGI6" s="498"/>
      <c r="MGJ6" s="499"/>
      <c r="MGK6" s="474"/>
      <c r="MGL6" s="474"/>
      <c r="MGM6" s="481"/>
      <c r="MGN6" s="474"/>
      <c r="MGO6" s="498"/>
      <c r="MGP6" s="499"/>
      <c r="MGQ6" s="474"/>
      <c r="MGR6" s="474"/>
      <c r="MGS6" s="481"/>
      <c r="MGT6" s="474"/>
      <c r="MGU6" s="498"/>
      <c r="MGV6" s="499"/>
      <c r="MGW6" s="474"/>
      <c r="MGX6" s="474"/>
      <c r="MGY6" s="481"/>
      <c r="MGZ6" s="474"/>
      <c r="MHA6" s="498"/>
      <c r="MHB6" s="499"/>
      <c r="MHC6" s="474"/>
      <c r="MHD6" s="474"/>
      <c r="MHE6" s="481"/>
      <c r="MHF6" s="474"/>
      <c r="MHG6" s="498"/>
      <c r="MHH6" s="499"/>
      <c r="MHI6" s="474"/>
      <c r="MHJ6" s="474"/>
      <c r="MHK6" s="481"/>
      <c r="MHL6" s="474"/>
      <c r="MHM6" s="498"/>
      <c r="MHN6" s="499"/>
      <c r="MHO6" s="474"/>
      <c r="MHP6" s="474"/>
      <c r="MHQ6" s="481"/>
      <c r="MHR6" s="474"/>
      <c r="MHS6" s="498"/>
      <c r="MHT6" s="499"/>
      <c r="MHU6" s="474"/>
      <c r="MHV6" s="474"/>
      <c r="MHW6" s="481"/>
      <c r="MHX6" s="474"/>
      <c r="MHY6" s="498"/>
      <c r="MHZ6" s="499"/>
      <c r="MIA6" s="474"/>
      <c r="MIB6" s="474"/>
      <c r="MIC6" s="481"/>
      <c r="MID6" s="474"/>
      <c r="MIE6" s="498"/>
      <c r="MIF6" s="499"/>
      <c r="MIG6" s="474"/>
      <c r="MIH6" s="474"/>
      <c r="MII6" s="481"/>
      <c r="MIJ6" s="474"/>
      <c r="MIK6" s="498"/>
      <c r="MIL6" s="499"/>
      <c r="MIM6" s="474"/>
      <c r="MIN6" s="474"/>
      <c r="MIO6" s="481"/>
      <c r="MIP6" s="474"/>
      <c r="MIQ6" s="498"/>
      <c r="MIR6" s="499"/>
      <c r="MIS6" s="474"/>
      <c r="MIT6" s="474"/>
      <c r="MIU6" s="481"/>
      <c r="MIV6" s="474"/>
      <c r="MIW6" s="498"/>
      <c r="MIX6" s="499"/>
      <c r="MIY6" s="474"/>
      <c r="MIZ6" s="474"/>
      <c r="MJA6" s="481"/>
      <c r="MJB6" s="474"/>
      <c r="MJC6" s="498"/>
      <c r="MJD6" s="499"/>
      <c r="MJE6" s="474"/>
      <c r="MJF6" s="474"/>
      <c r="MJG6" s="481"/>
      <c r="MJH6" s="474"/>
      <c r="MJI6" s="498"/>
      <c r="MJJ6" s="499"/>
      <c r="MJK6" s="474"/>
      <c r="MJL6" s="474"/>
      <c r="MJM6" s="481"/>
      <c r="MJN6" s="474"/>
      <c r="MJO6" s="498"/>
      <c r="MJP6" s="499"/>
      <c r="MJQ6" s="474"/>
      <c r="MJR6" s="474"/>
      <c r="MJS6" s="481"/>
      <c r="MJT6" s="474"/>
      <c r="MJU6" s="498"/>
      <c r="MJV6" s="499"/>
      <c r="MJW6" s="474"/>
      <c r="MJX6" s="474"/>
      <c r="MJY6" s="481"/>
      <c r="MJZ6" s="474"/>
      <c r="MKA6" s="498"/>
      <c r="MKB6" s="499"/>
      <c r="MKC6" s="474"/>
      <c r="MKD6" s="474"/>
      <c r="MKE6" s="481"/>
      <c r="MKF6" s="474"/>
      <c r="MKG6" s="498"/>
      <c r="MKH6" s="499"/>
      <c r="MKI6" s="474"/>
      <c r="MKJ6" s="474"/>
      <c r="MKK6" s="481"/>
      <c r="MKL6" s="474"/>
      <c r="MKM6" s="498"/>
      <c r="MKN6" s="499"/>
      <c r="MKO6" s="474"/>
      <c r="MKP6" s="474"/>
      <c r="MKQ6" s="481"/>
      <c r="MKR6" s="474"/>
      <c r="MKS6" s="498"/>
      <c r="MKT6" s="499"/>
      <c r="MKU6" s="474"/>
      <c r="MKV6" s="474"/>
      <c r="MKW6" s="481"/>
      <c r="MKX6" s="474"/>
      <c r="MKY6" s="498"/>
      <c r="MKZ6" s="499"/>
      <c r="MLA6" s="474"/>
      <c r="MLB6" s="474"/>
      <c r="MLC6" s="481"/>
      <c r="MLD6" s="474"/>
      <c r="MLE6" s="498"/>
      <c r="MLF6" s="499"/>
      <c r="MLG6" s="474"/>
      <c r="MLH6" s="474"/>
      <c r="MLI6" s="481"/>
      <c r="MLJ6" s="474"/>
      <c r="MLK6" s="498"/>
      <c r="MLL6" s="499"/>
      <c r="MLM6" s="474"/>
      <c r="MLN6" s="474"/>
      <c r="MLO6" s="481"/>
      <c r="MLP6" s="474"/>
      <c r="MLQ6" s="498"/>
      <c r="MLR6" s="499"/>
      <c r="MLS6" s="474"/>
      <c r="MLT6" s="474"/>
      <c r="MLU6" s="481"/>
      <c r="MLV6" s="474"/>
      <c r="MLW6" s="498"/>
      <c r="MLX6" s="499"/>
      <c r="MLY6" s="474"/>
      <c r="MLZ6" s="474"/>
      <c r="MMA6" s="481"/>
      <c r="MMB6" s="474"/>
      <c r="MMC6" s="498"/>
      <c r="MMD6" s="499"/>
      <c r="MME6" s="474"/>
      <c r="MMF6" s="474"/>
      <c r="MMG6" s="481"/>
      <c r="MMH6" s="474"/>
      <c r="MMI6" s="498"/>
      <c r="MMJ6" s="499"/>
      <c r="MMK6" s="474"/>
      <c r="MML6" s="474"/>
      <c r="MMM6" s="481"/>
      <c r="MMN6" s="474"/>
      <c r="MMO6" s="498"/>
      <c r="MMP6" s="499"/>
      <c r="MMQ6" s="474"/>
      <c r="MMR6" s="474"/>
      <c r="MMS6" s="481"/>
      <c r="MMT6" s="474"/>
      <c r="MMU6" s="498"/>
      <c r="MMV6" s="499"/>
      <c r="MMW6" s="474"/>
      <c r="MMX6" s="474"/>
      <c r="MMY6" s="481"/>
      <c r="MMZ6" s="474"/>
      <c r="MNA6" s="498"/>
      <c r="MNB6" s="499"/>
      <c r="MNC6" s="474"/>
      <c r="MND6" s="474"/>
      <c r="MNE6" s="481"/>
      <c r="MNF6" s="474"/>
      <c r="MNG6" s="498"/>
      <c r="MNH6" s="499"/>
      <c r="MNI6" s="474"/>
      <c r="MNJ6" s="474"/>
      <c r="MNK6" s="481"/>
      <c r="MNL6" s="474"/>
      <c r="MNM6" s="498"/>
      <c r="MNN6" s="499"/>
      <c r="MNO6" s="474"/>
      <c r="MNP6" s="474"/>
      <c r="MNQ6" s="481"/>
      <c r="MNR6" s="474"/>
      <c r="MNS6" s="498"/>
      <c r="MNT6" s="499"/>
      <c r="MNU6" s="474"/>
      <c r="MNV6" s="474"/>
      <c r="MNW6" s="481"/>
      <c r="MNX6" s="474"/>
      <c r="MNY6" s="498"/>
      <c r="MNZ6" s="499"/>
      <c r="MOA6" s="474"/>
      <c r="MOB6" s="474"/>
      <c r="MOC6" s="481"/>
      <c r="MOD6" s="474"/>
      <c r="MOE6" s="498"/>
      <c r="MOF6" s="499"/>
      <c r="MOG6" s="474"/>
      <c r="MOH6" s="474"/>
      <c r="MOI6" s="481"/>
      <c r="MOJ6" s="474"/>
      <c r="MOK6" s="498"/>
      <c r="MOL6" s="499"/>
      <c r="MOM6" s="474"/>
      <c r="MON6" s="474"/>
      <c r="MOO6" s="481"/>
      <c r="MOP6" s="474"/>
      <c r="MOQ6" s="498"/>
      <c r="MOR6" s="499"/>
      <c r="MOS6" s="474"/>
      <c r="MOT6" s="474"/>
      <c r="MOU6" s="481"/>
      <c r="MOV6" s="474"/>
      <c r="MOW6" s="498"/>
      <c r="MOX6" s="499"/>
      <c r="MOY6" s="474"/>
      <c r="MOZ6" s="474"/>
      <c r="MPA6" s="481"/>
      <c r="MPB6" s="474"/>
      <c r="MPC6" s="498"/>
      <c r="MPD6" s="499"/>
      <c r="MPE6" s="474"/>
      <c r="MPF6" s="474"/>
      <c r="MPG6" s="481"/>
      <c r="MPH6" s="474"/>
      <c r="MPI6" s="498"/>
      <c r="MPJ6" s="499"/>
      <c r="MPK6" s="474"/>
      <c r="MPL6" s="474"/>
      <c r="MPM6" s="481"/>
      <c r="MPN6" s="474"/>
      <c r="MPO6" s="498"/>
      <c r="MPP6" s="499"/>
      <c r="MPQ6" s="474"/>
      <c r="MPR6" s="474"/>
      <c r="MPS6" s="481"/>
      <c r="MPT6" s="474"/>
      <c r="MPU6" s="498"/>
      <c r="MPV6" s="499"/>
      <c r="MPW6" s="474"/>
      <c r="MPX6" s="474"/>
      <c r="MPY6" s="481"/>
      <c r="MPZ6" s="474"/>
      <c r="MQA6" s="498"/>
      <c r="MQB6" s="499"/>
      <c r="MQC6" s="474"/>
      <c r="MQD6" s="474"/>
      <c r="MQE6" s="481"/>
      <c r="MQF6" s="474"/>
      <c r="MQG6" s="498"/>
      <c r="MQH6" s="499"/>
      <c r="MQI6" s="474"/>
      <c r="MQJ6" s="474"/>
      <c r="MQK6" s="481"/>
      <c r="MQL6" s="474"/>
      <c r="MQM6" s="498"/>
      <c r="MQN6" s="499"/>
      <c r="MQO6" s="474"/>
      <c r="MQP6" s="474"/>
      <c r="MQQ6" s="481"/>
      <c r="MQR6" s="474"/>
      <c r="MQS6" s="498"/>
      <c r="MQT6" s="499"/>
      <c r="MQU6" s="474"/>
      <c r="MQV6" s="474"/>
      <c r="MQW6" s="481"/>
      <c r="MQX6" s="474"/>
      <c r="MQY6" s="498"/>
      <c r="MQZ6" s="499"/>
      <c r="MRA6" s="474"/>
      <c r="MRB6" s="474"/>
      <c r="MRC6" s="481"/>
      <c r="MRD6" s="474"/>
      <c r="MRE6" s="498"/>
      <c r="MRF6" s="499"/>
      <c r="MRG6" s="474"/>
      <c r="MRH6" s="474"/>
      <c r="MRI6" s="481"/>
      <c r="MRJ6" s="474"/>
      <c r="MRK6" s="498"/>
      <c r="MRL6" s="499"/>
      <c r="MRM6" s="474"/>
      <c r="MRN6" s="474"/>
      <c r="MRO6" s="481"/>
      <c r="MRP6" s="474"/>
      <c r="MRQ6" s="498"/>
      <c r="MRR6" s="499"/>
      <c r="MRS6" s="474"/>
      <c r="MRT6" s="474"/>
      <c r="MRU6" s="481"/>
      <c r="MRV6" s="474"/>
      <c r="MRW6" s="498"/>
      <c r="MRX6" s="499"/>
      <c r="MRY6" s="474"/>
      <c r="MRZ6" s="474"/>
      <c r="MSA6" s="481"/>
      <c r="MSB6" s="474"/>
      <c r="MSC6" s="498"/>
      <c r="MSD6" s="499"/>
      <c r="MSE6" s="474"/>
      <c r="MSF6" s="474"/>
      <c r="MSG6" s="481"/>
      <c r="MSH6" s="474"/>
      <c r="MSI6" s="498"/>
      <c r="MSJ6" s="499"/>
      <c r="MSK6" s="474"/>
      <c r="MSL6" s="474"/>
      <c r="MSM6" s="481"/>
      <c r="MSN6" s="474"/>
      <c r="MSO6" s="498"/>
      <c r="MSP6" s="499"/>
      <c r="MSQ6" s="474"/>
      <c r="MSR6" s="474"/>
      <c r="MSS6" s="481"/>
      <c r="MST6" s="474"/>
      <c r="MSU6" s="498"/>
      <c r="MSV6" s="499"/>
      <c r="MSW6" s="474"/>
      <c r="MSX6" s="474"/>
      <c r="MSY6" s="481"/>
      <c r="MSZ6" s="474"/>
      <c r="MTA6" s="498"/>
      <c r="MTB6" s="499"/>
      <c r="MTC6" s="474"/>
      <c r="MTD6" s="474"/>
      <c r="MTE6" s="481"/>
      <c r="MTF6" s="474"/>
      <c r="MTG6" s="498"/>
      <c r="MTH6" s="499"/>
      <c r="MTI6" s="474"/>
      <c r="MTJ6" s="474"/>
      <c r="MTK6" s="481"/>
      <c r="MTL6" s="474"/>
      <c r="MTM6" s="498"/>
      <c r="MTN6" s="499"/>
      <c r="MTO6" s="474"/>
      <c r="MTP6" s="474"/>
      <c r="MTQ6" s="481"/>
      <c r="MTR6" s="474"/>
      <c r="MTS6" s="498"/>
      <c r="MTT6" s="499"/>
      <c r="MTU6" s="474"/>
      <c r="MTV6" s="474"/>
      <c r="MTW6" s="481"/>
      <c r="MTX6" s="474"/>
      <c r="MTY6" s="498"/>
      <c r="MTZ6" s="499"/>
      <c r="MUA6" s="474"/>
      <c r="MUB6" s="474"/>
      <c r="MUC6" s="481"/>
      <c r="MUD6" s="474"/>
      <c r="MUE6" s="498"/>
      <c r="MUF6" s="499"/>
      <c r="MUG6" s="474"/>
      <c r="MUH6" s="474"/>
      <c r="MUI6" s="481"/>
      <c r="MUJ6" s="474"/>
      <c r="MUK6" s="498"/>
      <c r="MUL6" s="499"/>
      <c r="MUM6" s="474"/>
      <c r="MUN6" s="474"/>
      <c r="MUO6" s="481"/>
      <c r="MUP6" s="474"/>
      <c r="MUQ6" s="498"/>
      <c r="MUR6" s="499"/>
      <c r="MUS6" s="474"/>
      <c r="MUT6" s="474"/>
      <c r="MUU6" s="481"/>
      <c r="MUV6" s="474"/>
      <c r="MUW6" s="498"/>
      <c r="MUX6" s="499"/>
      <c r="MUY6" s="474"/>
      <c r="MUZ6" s="474"/>
      <c r="MVA6" s="481"/>
      <c r="MVB6" s="474"/>
      <c r="MVC6" s="498"/>
      <c r="MVD6" s="499"/>
      <c r="MVE6" s="474"/>
      <c r="MVF6" s="474"/>
      <c r="MVG6" s="481"/>
      <c r="MVH6" s="474"/>
      <c r="MVI6" s="498"/>
      <c r="MVJ6" s="499"/>
      <c r="MVK6" s="474"/>
      <c r="MVL6" s="474"/>
      <c r="MVM6" s="481"/>
      <c r="MVN6" s="474"/>
      <c r="MVO6" s="498"/>
      <c r="MVP6" s="499"/>
      <c r="MVQ6" s="474"/>
      <c r="MVR6" s="474"/>
      <c r="MVS6" s="481"/>
      <c r="MVT6" s="474"/>
      <c r="MVU6" s="498"/>
      <c r="MVV6" s="499"/>
      <c r="MVW6" s="474"/>
      <c r="MVX6" s="474"/>
      <c r="MVY6" s="481"/>
      <c r="MVZ6" s="474"/>
      <c r="MWA6" s="498"/>
      <c r="MWB6" s="499"/>
      <c r="MWC6" s="474"/>
      <c r="MWD6" s="474"/>
      <c r="MWE6" s="481"/>
      <c r="MWF6" s="474"/>
      <c r="MWG6" s="498"/>
      <c r="MWH6" s="499"/>
      <c r="MWI6" s="474"/>
      <c r="MWJ6" s="474"/>
      <c r="MWK6" s="481"/>
      <c r="MWL6" s="474"/>
      <c r="MWM6" s="498"/>
      <c r="MWN6" s="499"/>
      <c r="MWO6" s="474"/>
      <c r="MWP6" s="474"/>
      <c r="MWQ6" s="481"/>
      <c r="MWR6" s="474"/>
      <c r="MWS6" s="498"/>
      <c r="MWT6" s="499"/>
      <c r="MWU6" s="474"/>
      <c r="MWV6" s="474"/>
      <c r="MWW6" s="481"/>
      <c r="MWX6" s="474"/>
      <c r="MWY6" s="498"/>
      <c r="MWZ6" s="499"/>
      <c r="MXA6" s="474"/>
      <c r="MXB6" s="474"/>
      <c r="MXC6" s="481"/>
      <c r="MXD6" s="474"/>
      <c r="MXE6" s="498"/>
      <c r="MXF6" s="499"/>
      <c r="MXG6" s="474"/>
      <c r="MXH6" s="474"/>
      <c r="MXI6" s="481"/>
      <c r="MXJ6" s="474"/>
      <c r="MXK6" s="498"/>
      <c r="MXL6" s="499"/>
      <c r="MXM6" s="474"/>
      <c r="MXN6" s="474"/>
      <c r="MXO6" s="481"/>
      <c r="MXP6" s="474"/>
      <c r="MXQ6" s="498"/>
      <c r="MXR6" s="499"/>
      <c r="MXS6" s="474"/>
      <c r="MXT6" s="474"/>
      <c r="MXU6" s="481"/>
      <c r="MXV6" s="474"/>
      <c r="MXW6" s="498"/>
      <c r="MXX6" s="499"/>
      <c r="MXY6" s="474"/>
      <c r="MXZ6" s="474"/>
      <c r="MYA6" s="481"/>
      <c r="MYB6" s="474"/>
      <c r="MYC6" s="498"/>
      <c r="MYD6" s="499"/>
      <c r="MYE6" s="474"/>
      <c r="MYF6" s="474"/>
      <c r="MYG6" s="481"/>
      <c r="MYH6" s="474"/>
      <c r="MYI6" s="498"/>
      <c r="MYJ6" s="499"/>
      <c r="MYK6" s="474"/>
      <c r="MYL6" s="474"/>
      <c r="MYM6" s="481"/>
      <c r="MYN6" s="474"/>
      <c r="MYO6" s="498"/>
      <c r="MYP6" s="499"/>
      <c r="MYQ6" s="474"/>
      <c r="MYR6" s="474"/>
      <c r="MYS6" s="481"/>
      <c r="MYT6" s="474"/>
      <c r="MYU6" s="498"/>
      <c r="MYV6" s="499"/>
      <c r="MYW6" s="474"/>
      <c r="MYX6" s="474"/>
      <c r="MYY6" s="481"/>
      <c r="MYZ6" s="474"/>
      <c r="MZA6" s="498"/>
      <c r="MZB6" s="499"/>
      <c r="MZC6" s="474"/>
      <c r="MZD6" s="474"/>
      <c r="MZE6" s="481"/>
      <c r="MZF6" s="474"/>
      <c r="MZG6" s="498"/>
      <c r="MZH6" s="499"/>
      <c r="MZI6" s="474"/>
      <c r="MZJ6" s="474"/>
      <c r="MZK6" s="481"/>
      <c r="MZL6" s="474"/>
      <c r="MZM6" s="498"/>
      <c r="MZN6" s="499"/>
      <c r="MZO6" s="474"/>
      <c r="MZP6" s="474"/>
      <c r="MZQ6" s="481"/>
      <c r="MZR6" s="474"/>
      <c r="MZS6" s="498"/>
      <c r="MZT6" s="499"/>
      <c r="MZU6" s="474"/>
      <c r="MZV6" s="474"/>
      <c r="MZW6" s="481"/>
      <c r="MZX6" s="474"/>
      <c r="MZY6" s="498"/>
      <c r="MZZ6" s="499"/>
      <c r="NAA6" s="474"/>
      <c r="NAB6" s="474"/>
      <c r="NAC6" s="481"/>
      <c r="NAD6" s="474"/>
      <c r="NAE6" s="498"/>
      <c r="NAF6" s="499"/>
      <c r="NAG6" s="474"/>
      <c r="NAH6" s="474"/>
      <c r="NAI6" s="481"/>
      <c r="NAJ6" s="474"/>
      <c r="NAK6" s="498"/>
      <c r="NAL6" s="499"/>
      <c r="NAM6" s="474"/>
      <c r="NAN6" s="474"/>
      <c r="NAO6" s="481"/>
      <c r="NAP6" s="474"/>
      <c r="NAQ6" s="498"/>
      <c r="NAR6" s="499"/>
      <c r="NAS6" s="474"/>
      <c r="NAT6" s="474"/>
      <c r="NAU6" s="481"/>
      <c r="NAV6" s="474"/>
      <c r="NAW6" s="498"/>
      <c r="NAX6" s="499"/>
      <c r="NAY6" s="474"/>
      <c r="NAZ6" s="474"/>
      <c r="NBA6" s="481"/>
      <c r="NBB6" s="474"/>
      <c r="NBC6" s="498"/>
      <c r="NBD6" s="499"/>
      <c r="NBE6" s="474"/>
      <c r="NBF6" s="474"/>
      <c r="NBG6" s="481"/>
      <c r="NBH6" s="474"/>
      <c r="NBI6" s="498"/>
      <c r="NBJ6" s="499"/>
      <c r="NBK6" s="474"/>
      <c r="NBL6" s="474"/>
      <c r="NBM6" s="481"/>
      <c r="NBN6" s="474"/>
      <c r="NBO6" s="498"/>
      <c r="NBP6" s="499"/>
      <c r="NBQ6" s="474"/>
      <c r="NBR6" s="474"/>
      <c r="NBS6" s="481"/>
      <c r="NBT6" s="474"/>
      <c r="NBU6" s="498"/>
      <c r="NBV6" s="499"/>
      <c r="NBW6" s="474"/>
      <c r="NBX6" s="474"/>
      <c r="NBY6" s="481"/>
      <c r="NBZ6" s="474"/>
      <c r="NCA6" s="498"/>
      <c r="NCB6" s="499"/>
      <c r="NCC6" s="474"/>
      <c r="NCD6" s="474"/>
      <c r="NCE6" s="481"/>
      <c r="NCF6" s="474"/>
      <c r="NCG6" s="498"/>
      <c r="NCH6" s="499"/>
      <c r="NCI6" s="474"/>
      <c r="NCJ6" s="474"/>
      <c r="NCK6" s="481"/>
      <c r="NCL6" s="474"/>
      <c r="NCM6" s="498"/>
      <c r="NCN6" s="499"/>
      <c r="NCO6" s="474"/>
      <c r="NCP6" s="474"/>
      <c r="NCQ6" s="481"/>
      <c r="NCR6" s="474"/>
      <c r="NCS6" s="498"/>
      <c r="NCT6" s="499"/>
      <c r="NCU6" s="474"/>
      <c r="NCV6" s="474"/>
      <c r="NCW6" s="481"/>
      <c r="NCX6" s="474"/>
      <c r="NCY6" s="498"/>
      <c r="NCZ6" s="499"/>
      <c r="NDA6" s="474"/>
      <c r="NDB6" s="474"/>
      <c r="NDC6" s="481"/>
      <c r="NDD6" s="474"/>
      <c r="NDE6" s="498"/>
      <c r="NDF6" s="499"/>
      <c r="NDG6" s="474"/>
      <c r="NDH6" s="474"/>
      <c r="NDI6" s="481"/>
      <c r="NDJ6" s="474"/>
      <c r="NDK6" s="498"/>
      <c r="NDL6" s="499"/>
      <c r="NDM6" s="474"/>
      <c r="NDN6" s="474"/>
      <c r="NDO6" s="481"/>
      <c r="NDP6" s="474"/>
      <c r="NDQ6" s="498"/>
      <c r="NDR6" s="499"/>
      <c r="NDS6" s="474"/>
      <c r="NDT6" s="474"/>
      <c r="NDU6" s="481"/>
      <c r="NDV6" s="474"/>
      <c r="NDW6" s="498"/>
      <c r="NDX6" s="499"/>
      <c r="NDY6" s="474"/>
      <c r="NDZ6" s="474"/>
      <c r="NEA6" s="481"/>
      <c r="NEB6" s="474"/>
      <c r="NEC6" s="498"/>
      <c r="NED6" s="499"/>
      <c r="NEE6" s="474"/>
      <c r="NEF6" s="474"/>
      <c r="NEG6" s="481"/>
      <c r="NEH6" s="474"/>
      <c r="NEI6" s="498"/>
      <c r="NEJ6" s="499"/>
      <c r="NEK6" s="474"/>
      <c r="NEL6" s="474"/>
      <c r="NEM6" s="481"/>
      <c r="NEN6" s="474"/>
      <c r="NEO6" s="498"/>
      <c r="NEP6" s="499"/>
      <c r="NEQ6" s="474"/>
      <c r="NER6" s="474"/>
      <c r="NES6" s="481"/>
      <c r="NET6" s="474"/>
      <c r="NEU6" s="498"/>
      <c r="NEV6" s="499"/>
      <c r="NEW6" s="474"/>
      <c r="NEX6" s="474"/>
      <c r="NEY6" s="481"/>
      <c r="NEZ6" s="474"/>
      <c r="NFA6" s="498"/>
      <c r="NFB6" s="499"/>
      <c r="NFC6" s="474"/>
      <c r="NFD6" s="474"/>
      <c r="NFE6" s="481"/>
      <c r="NFF6" s="474"/>
      <c r="NFG6" s="498"/>
      <c r="NFH6" s="499"/>
      <c r="NFI6" s="474"/>
      <c r="NFJ6" s="474"/>
      <c r="NFK6" s="481"/>
      <c r="NFL6" s="474"/>
      <c r="NFM6" s="498"/>
      <c r="NFN6" s="499"/>
      <c r="NFO6" s="474"/>
      <c r="NFP6" s="474"/>
      <c r="NFQ6" s="481"/>
      <c r="NFR6" s="474"/>
      <c r="NFS6" s="498"/>
      <c r="NFT6" s="499"/>
      <c r="NFU6" s="474"/>
      <c r="NFV6" s="474"/>
      <c r="NFW6" s="481"/>
      <c r="NFX6" s="474"/>
      <c r="NFY6" s="498"/>
      <c r="NFZ6" s="499"/>
      <c r="NGA6" s="474"/>
      <c r="NGB6" s="474"/>
      <c r="NGC6" s="481"/>
      <c r="NGD6" s="474"/>
      <c r="NGE6" s="498"/>
      <c r="NGF6" s="499"/>
      <c r="NGG6" s="474"/>
      <c r="NGH6" s="474"/>
      <c r="NGI6" s="481"/>
      <c r="NGJ6" s="474"/>
      <c r="NGK6" s="498"/>
      <c r="NGL6" s="499"/>
      <c r="NGM6" s="474"/>
      <c r="NGN6" s="474"/>
      <c r="NGO6" s="481"/>
      <c r="NGP6" s="474"/>
      <c r="NGQ6" s="498"/>
      <c r="NGR6" s="499"/>
      <c r="NGS6" s="474"/>
      <c r="NGT6" s="474"/>
      <c r="NGU6" s="481"/>
      <c r="NGV6" s="474"/>
      <c r="NGW6" s="498"/>
      <c r="NGX6" s="499"/>
      <c r="NGY6" s="474"/>
      <c r="NGZ6" s="474"/>
      <c r="NHA6" s="481"/>
      <c r="NHB6" s="474"/>
      <c r="NHC6" s="498"/>
      <c r="NHD6" s="499"/>
      <c r="NHE6" s="474"/>
      <c r="NHF6" s="474"/>
      <c r="NHG6" s="481"/>
      <c r="NHH6" s="474"/>
      <c r="NHI6" s="498"/>
      <c r="NHJ6" s="499"/>
      <c r="NHK6" s="474"/>
      <c r="NHL6" s="474"/>
      <c r="NHM6" s="481"/>
      <c r="NHN6" s="474"/>
      <c r="NHO6" s="498"/>
      <c r="NHP6" s="499"/>
      <c r="NHQ6" s="474"/>
      <c r="NHR6" s="474"/>
      <c r="NHS6" s="481"/>
      <c r="NHT6" s="474"/>
      <c r="NHU6" s="498"/>
      <c r="NHV6" s="499"/>
      <c r="NHW6" s="474"/>
      <c r="NHX6" s="474"/>
      <c r="NHY6" s="481"/>
      <c r="NHZ6" s="474"/>
      <c r="NIA6" s="498"/>
      <c r="NIB6" s="499"/>
      <c r="NIC6" s="474"/>
      <c r="NID6" s="474"/>
      <c r="NIE6" s="481"/>
      <c r="NIF6" s="474"/>
      <c r="NIG6" s="498"/>
      <c r="NIH6" s="499"/>
      <c r="NII6" s="474"/>
      <c r="NIJ6" s="474"/>
      <c r="NIK6" s="481"/>
      <c r="NIL6" s="474"/>
      <c r="NIM6" s="498"/>
      <c r="NIN6" s="499"/>
      <c r="NIO6" s="474"/>
      <c r="NIP6" s="474"/>
      <c r="NIQ6" s="481"/>
      <c r="NIR6" s="474"/>
      <c r="NIS6" s="498"/>
      <c r="NIT6" s="499"/>
      <c r="NIU6" s="474"/>
      <c r="NIV6" s="474"/>
      <c r="NIW6" s="481"/>
      <c r="NIX6" s="474"/>
      <c r="NIY6" s="498"/>
      <c r="NIZ6" s="499"/>
      <c r="NJA6" s="474"/>
      <c r="NJB6" s="474"/>
      <c r="NJC6" s="481"/>
      <c r="NJD6" s="474"/>
      <c r="NJE6" s="498"/>
      <c r="NJF6" s="499"/>
      <c r="NJG6" s="474"/>
      <c r="NJH6" s="474"/>
      <c r="NJI6" s="481"/>
      <c r="NJJ6" s="474"/>
      <c r="NJK6" s="498"/>
      <c r="NJL6" s="499"/>
      <c r="NJM6" s="474"/>
      <c r="NJN6" s="474"/>
      <c r="NJO6" s="481"/>
      <c r="NJP6" s="474"/>
      <c r="NJQ6" s="498"/>
      <c r="NJR6" s="499"/>
      <c r="NJS6" s="474"/>
      <c r="NJT6" s="474"/>
      <c r="NJU6" s="481"/>
      <c r="NJV6" s="474"/>
      <c r="NJW6" s="498"/>
      <c r="NJX6" s="499"/>
      <c r="NJY6" s="474"/>
      <c r="NJZ6" s="474"/>
      <c r="NKA6" s="481"/>
      <c r="NKB6" s="474"/>
      <c r="NKC6" s="498"/>
      <c r="NKD6" s="499"/>
      <c r="NKE6" s="474"/>
      <c r="NKF6" s="474"/>
      <c r="NKG6" s="481"/>
      <c r="NKH6" s="474"/>
      <c r="NKI6" s="498"/>
      <c r="NKJ6" s="499"/>
      <c r="NKK6" s="474"/>
      <c r="NKL6" s="474"/>
      <c r="NKM6" s="481"/>
      <c r="NKN6" s="474"/>
      <c r="NKO6" s="498"/>
      <c r="NKP6" s="499"/>
      <c r="NKQ6" s="474"/>
      <c r="NKR6" s="474"/>
      <c r="NKS6" s="481"/>
      <c r="NKT6" s="474"/>
      <c r="NKU6" s="498"/>
      <c r="NKV6" s="499"/>
      <c r="NKW6" s="474"/>
      <c r="NKX6" s="474"/>
      <c r="NKY6" s="481"/>
      <c r="NKZ6" s="474"/>
      <c r="NLA6" s="498"/>
      <c r="NLB6" s="499"/>
      <c r="NLC6" s="474"/>
      <c r="NLD6" s="474"/>
      <c r="NLE6" s="481"/>
      <c r="NLF6" s="474"/>
      <c r="NLG6" s="498"/>
      <c r="NLH6" s="499"/>
      <c r="NLI6" s="474"/>
      <c r="NLJ6" s="474"/>
      <c r="NLK6" s="481"/>
      <c r="NLL6" s="474"/>
      <c r="NLM6" s="498"/>
      <c r="NLN6" s="499"/>
      <c r="NLO6" s="474"/>
      <c r="NLP6" s="474"/>
      <c r="NLQ6" s="481"/>
      <c r="NLR6" s="474"/>
      <c r="NLS6" s="498"/>
      <c r="NLT6" s="499"/>
      <c r="NLU6" s="474"/>
      <c r="NLV6" s="474"/>
      <c r="NLW6" s="481"/>
      <c r="NLX6" s="474"/>
      <c r="NLY6" s="498"/>
      <c r="NLZ6" s="499"/>
      <c r="NMA6" s="474"/>
      <c r="NMB6" s="474"/>
      <c r="NMC6" s="481"/>
      <c r="NMD6" s="474"/>
      <c r="NME6" s="498"/>
      <c r="NMF6" s="499"/>
      <c r="NMG6" s="474"/>
      <c r="NMH6" s="474"/>
      <c r="NMI6" s="481"/>
      <c r="NMJ6" s="474"/>
      <c r="NMK6" s="498"/>
      <c r="NML6" s="499"/>
      <c r="NMM6" s="474"/>
      <c r="NMN6" s="474"/>
      <c r="NMO6" s="481"/>
      <c r="NMP6" s="474"/>
      <c r="NMQ6" s="498"/>
      <c r="NMR6" s="499"/>
      <c r="NMS6" s="474"/>
      <c r="NMT6" s="474"/>
      <c r="NMU6" s="481"/>
      <c r="NMV6" s="474"/>
      <c r="NMW6" s="498"/>
      <c r="NMX6" s="499"/>
      <c r="NMY6" s="474"/>
      <c r="NMZ6" s="474"/>
      <c r="NNA6" s="481"/>
      <c r="NNB6" s="474"/>
      <c r="NNC6" s="498"/>
      <c r="NND6" s="499"/>
      <c r="NNE6" s="474"/>
      <c r="NNF6" s="474"/>
      <c r="NNG6" s="481"/>
      <c r="NNH6" s="474"/>
      <c r="NNI6" s="498"/>
      <c r="NNJ6" s="499"/>
      <c r="NNK6" s="474"/>
      <c r="NNL6" s="474"/>
      <c r="NNM6" s="481"/>
      <c r="NNN6" s="474"/>
      <c r="NNO6" s="498"/>
      <c r="NNP6" s="499"/>
      <c r="NNQ6" s="474"/>
      <c r="NNR6" s="474"/>
      <c r="NNS6" s="481"/>
      <c r="NNT6" s="474"/>
      <c r="NNU6" s="498"/>
      <c r="NNV6" s="499"/>
      <c r="NNW6" s="474"/>
      <c r="NNX6" s="474"/>
      <c r="NNY6" s="481"/>
      <c r="NNZ6" s="474"/>
      <c r="NOA6" s="498"/>
      <c r="NOB6" s="499"/>
      <c r="NOC6" s="474"/>
      <c r="NOD6" s="474"/>
      <c r="NOE6" s="481"/>
      <c r="NOF6" s="474"/>
      <c r="NOG6" s="498"/>
      <c r="NOH6" s="499"/>
      <c r="NOI6" s="474"/>
      <c r="NOJ6" s="474"/>
      <c r="NOK6" s="481"/>
      <c r="NOL6" s="474"/>
      <c r="NOM6" s="498"/>
      <c r="NON6" s="499"/>
      <c r="NOO6" s="474"/>
      <c r="NOP6" s="474"/>
      <c r="NOQ6" s="481"/>
      <c r="NOR6" s="474"/>
      <c r="NOS6" s="498"/>
      <c r="NOT6" s="499"/>
      <c r="NOU6" s="474"/>
      <c r="NOV6" s="474"/>
      <c r="NOW6" s="481"/>
      <c r="NOX6" s="474"/>
      <c r="NOY6" s="498"/>
      <c r="NOZ6" s="499"/>
      <c r="NPA6" s="474"/>
      <c r="NPB6" s="474"/>
      <c r="NPC6" s="481"/>
      <c r="NPD6" s="474"/>
      <c r="NPE6" s="498"/>
      <c r="NPF6" s="499"/>
      <c r="NPG6" s="474"/>
      <c r="NPH6" s="474"/>
      <c r="NPI6" s="481"/>
      <c r="NPJ6" s="474"/>
      <c r="NPK6" s="498"/>
      <c r="NPL6" s="499"/>
      <c r="NPM6" s="474"/>
      <c r="NPN6" s="474"/>
      <c r="NPO6" s="481"/>
      <c r="NPP6" s="474"/>
      <c r="NPQ6" s="498"/>
      <c r="NPR6" s="499"/>
      <c r="NPS6" s="474"/>
      <c r="NPT6" s="474"/>
      <c r="NPU6" s="481"/>
      <c r="NPV6" s="474"/>
      <c r="NPW6" s="498"/>
      <c r="NPX6" s="499"/>
      <c r="NPY6" s="474"/>
      <c r="NPZ6" s="474"/>
      <c r="NQA6" s="481"/>
      <c r="NQB6" s="474"/>
      <c r="NQC6" s="498"/>
      <c r="NQD6" s="499"/>
      <c r="NQE6" s="474"/>
      <c r="NQF6" s="474"/>
      <c r="NQG6" s="481"/>
      <c r="NQH6" s="474"/>
      <c r="NQI6" s="498"/>
      <c r="NQJ6" s="499"/>
      <c r="NQK6" s="474"/>
      <c r="NQL6" s="474"/>
      <c r="NQM6" s="481"/>
      <c r="NQN6" s="474"/>
      <c r="NQO6" s="498"/>
      <c r="NQP6" s="499"/>
      <c r="NQQ6" s="474"/>
      <c r="NQR6" s="474"/>
      <c r="NQS6" s="481"/>
      <c r="NQT6" s="474"/>
      <c r="NQU6" s="498"/>
      <c r="NQV6" s="499"/>
      <c r="NQW6" s="474"/>
      <c r="NQX6" s="474"/>
      <c r="NQY6" s="481"/>
      <c r="NQZ6" s="474"/>
      <c r="NRA6" s="498"/>
      <c r="NRB6" s="499"/>
      <c r="NRC6" s="474"/>
      <c r="NRD6" s="474"/>
      <c r="NRE6" s="481"/>
      <c r="NRF6" s="474"/>
      <c r="NRG6" s="498"/>
      <c r="NRH6" s="499"/>
      <c r="NRI6" s="474"/>
      <c r="NRJ6" s="474"/>
      <c r="NRK6" s="481"/>
      <c r="NRL6" s="474"/>
      <c r="NRM6" s="498"/>
      <c r="NRN6" s="499"/>
      <c r="NRO6" s="474"/>
      <c r="NRP6" s="474"/>
      <c r="NRQ6" s="481"/>
      <c r="NRR6" s="474"/>
      <c r="NRS6" s="498"/>
      <c r="NRT6" s="499"/>
      <c r="NRU6" s="474"/>
      <c r="NRV6" s="474"/>
      <c r="NRW6" s="481"/>
      <c r="NRX6" s="474"/>
      <c r="NRY6" s="498"/>
      <c r="NRZ6" s="499"/>
      <c r="NSA6" s="474"/>
      <c r="NSB6" s="474"/>
      <c r="NSC6" s="481"/>
      <c r="NSD6" s="474"/>
      <c r="NSE6" s="498"/>
      <c r="NSF6" s="499"/>
      <c r="NSG6" s="474"/>
      <c r="NSH6" s="474"/>
      <c r="NSI6" s="481"/>
      <c r="NSJ6" s="474"/>
      <c r="NSK6" s="498"/>
      <c r="NSL6" s="499"/>
      <c r="NSM6" s="474"/>
      <c r="NSN6" s="474"/>
      <c r="NSO6" s="481"/>
      <c r="NSP6" s="474"/>
      <c r="NSQ6" s="498"/>
      <c r="NSR6" s="499"/>
      <c r="NSS6" s="474"/>
      <c r="NST6" s="474"/>
      <c r="NSU6" s="481"/>
      <c r="NSV6" s="474"/>
      <c r="NSW6" s="498"/>
      <c r="NSX6" s="499"/>
      <c r="NSY6" s="474"/>
      <c r="NSZ6" s="474"/>
      <c r="NTA6" s="481"/>
      <c r="NTB6" s="474"/>
      <c r="NTC6" s="498"/>
      <c r="NTD6" s="499"/>
      <c r="NTE6" s="474"/>
      <c r="NTF6" s="474"/>
      <c r="NTG6" s="481"/>
      <c r="NTH6" s="474"/>
      <c r="NTI6" s="498"/>
      <c r="NTJ6" s="499"/>
      <c r="NTK6" s="474"/>
      <c r="NTL6" s="474"/>
      <c r="NTM6" s="481"/>
      <c r="NTN6" s="474"/>
      <c r="NTO6" s="498"/>
      <c r="NTP6" s="499"/>
      <c r="NTQ6" s="474"/>
      <c r="NTR6" s="474"/>
      <c r="NTS6" s="481"/>
      <c r="NTT6" s="474"/>
      <c r="NTU6" s="498"/>
      <c r="NTV6" s="499"/>
      <c r="NTW6" s="474"/>
      <c r="NTX6" s="474"/>
      <c r="NTY6" s="481"/>
      <c r="NTZ6" s="474"/>
      <c r="NUA6" s="498"/>
      <c r="NUB6" s="499"/>
      <c r="NUC6" s="474"/>
      <c r="NUD6" s="474"/>
      <c r="NUE6" s="481"/>
      <c r="NUF6" s="474"/>
      <c r="NUG6" s="498"/>
      <c r="NUH6" s="499"/>
      <c r="NUI6" s="474"/>
      <c r="NUJ6" s="474"/>
      <c r="NUK6" s="481"/>
      <c r="NUL6" s="474"/>
      <c r="NUM6" s="498"/>
      <c r="NUN6" s="499"/>
      <c r="NUO6" s="474"/>
      <c r="NUP6" s="474"/>
      <c r="NUQ6" s="481"/>
      <c r="NUR6" s="474"/>
      <c r="NUS6" s="498"/>
      <c r="NUT6" s="499"/>
      <c r="NUU6" s="474"/>
      <c r="NUV6" s="474"/>
      <c r="NUW6" s="481"/>
      <c r="NUX6" s="474"/>
      <c r="NUY6" s="498"/>
      <c r="NUZ6" s="499"/>
      <c r="NVA6" s="474"/>
      <c r="NVB6" s="474"/>
      <c r="NVC6" s="481"/>
      <c r="NVD6" s="474"/>
      <c r="NVE6" s="498"/>
      <c r="NVF6" s="499"/>
      <c r="NVG6" s="474"/>
      <c r="NVH6" s="474"/>
      <c r="NVI6" s="481"/>
      <c r="NVJ6" s="474"/>
      <c r="NVK6" s="498"/>
      <c r="NVL6" s="499"/>
      <c r="NVM6" s="474"/>
      <c r="NVN6" s="474"/>
      <c r="NVO6" s="481"/>
      <c r="NVP6" s="474"/>
      <c r="NVQ6" s="498"/>
      <c r="NVR6" s="499"/>
      <c r="NVS6" s="474"/>
      <c r="NVT6" s="474"/>
      <c r="NVU6" s="481"/>
      <c r="NVV6" s="474"/>
      <c r="NVW6" s="498"/>
      <c r="NVX6" s="499"/>
      <c r="NVY6" s="474"/>
      <c r="NVZ6" s="474"/>
      <c r="NWA6" s="481"/>
      <c r="NWB6" s="474"/>
      <c r="NWC6" s="498"/>
      <c r="NWD6" s="499"/>
      <c r="NWE6" s="474"/>
      <c r="NWF6" s="474"/>
      <c r="NWG6" s="481"/>
      <c r="NWH6" s="474"/>
      <c r="NWI6" s="498"/>
      <c r="NWJ6" s="499"/>
      <c r="NWK6" s="474"/>
      <c r="NWL6" s="474"/>
      <c r="NWM6" s="481"/>
      <c r="NWN6" s="474"/>
      <c r="NWO6" s="498"/>
      <c r="NWP6" s="499"/>
      <c r="NWQ6" s="474"/>
      <c r="NWR6" s="474"/>
      <c r="NWS6" s="481"/>
      <c r="NWT6" s="474"/>
      <c r="NWU6" s="498"/>
      <c r="NWV6" s="499"/>
      <c r="NWW6" s="474"/>
      <c r="NWX6" s="474"/>
      <c r="NWY6" s="481"/>
      <c r="NWZ6" s="474"/>
      <c r="NXA6" s="498"/>
      <c r="NXB6" s="499"/>
      <c r="NXC6" s="474"/>
      <c r="NXD6" s="474"/>
      <c r="NXE6" s="481"/>
      <c r="NXF6" s="474"/>
      <c r="NXG6" s="498"/>
      <c r="NXH6" s="499"/>
      <c r="NXI6" s="474"/>
      <c r="NXJ6" s="474"/>
      <c r="NXK6" s="481"/>
      <c r="NXL6" s="474"/>
      <c r="NXM6" s="498"/>
      <c r="NXN6" s="499"/>
      <c r="NXO6" s="474"/>
      <c r="NXP6" s="474"/>
      <c r="NXQ6" s="481"/>
      <c r="NXR6" s="474"/>
      <c r="NXS6" s="498"/>
      <c r="NXT6" s="499"/>
      <c r="NXU6" s="474"/>
      <c r="NXV6" s="474"/>
      <c r="NXW6" s="481"/>
      <c r="NXX6" s="474"/>
      <c r="NXY6" s="498"/>
      <c r="NXZ6" s="499"/>
      <c r="NYA6" s="474"/>
      <c r="NYB6" s="474"/>
      <c r="NYC6" s="481"/>
      <c r="NYD6" s="474"/>
      <c r="NYE6" s="498"/>
      <c r="NYF6" s="499"/>
      <c r="NYG6" s="474"/>
      <c r="NYH6" s="474"/>
      <c r="NYI6" s="481"/>
      <c r="NYJ6" s="474"/>
      <c r="NYK6" s="498"/>
      <c r="NYL6" s="499"/>
      <c r="NYM6" s="474"/>
      <c r="NYN6" s="474"/>
      <c r="NYO6" s="481"/>
      <c r="NYP6" s="474"/>
      <c r="NYQ6" s="498"/>
      <c r="NYR6" s="499"/>
      <c r="NYS6" s="474"/>
      <c r="NYT6" s="474"/>
      <c r="NYU6" s="481"/>
      <c r="NYV6" s="474"/>
      <c r="NYW6" s="498"/>
      <c r="NYX6" s="499"/>
      <c r="NYY6" s="474"/>
      <c r="NYZ6" s="474"/>
      <c r="NZA6" s="481"/>
      <c r="NZB6" s="474"/>
      <c r="NZC6" s="498"/>
      <c r="NZD6" s="499"/>
      <c r="NZE6" s="474"/>
      <c r="NZF6" s="474"/>
      <c r="NZG6" s="481"/>
      <c r="NZH6" s="474"/>
      <c r="NZI6" s="498"/>
      <c r="NZJ6" s="499"/>
      <c r="NZK6" s="474"/>
      <c r="NZL6" s="474"/>
      <c r="NZM6" s="481"/>
      <c r="NZN6" s="474"/>
      <c r="NZO6" s="498"/>
      <c r="NZP6" s="499"/>
      <c r="NZQ6" s="474"/>
      <c r="NZR6" s="474"/>
      <c r="NZS6" s="481"/>
      <c r="NZT6" s="474"/>
      <c r="NZU6" s="498"/>
      <c r="NZV6" s="499"/>
      <c r="NZW6" s="474"/>
      <c r="NZX6" s="474"/>
      <c r="NZY6" s="481"/>
      <c r="NZZ6" s="474"/>
      <c r="OAA6" s="498"/>
      <c r="OAB6" s="499"/>
      <c r="OAC6" s="474"/>
      <c r="OAD6" s="474"/>
      <c r="OAE6" s="481"/>
      <c r="OAF6" s="474"/>
      <c r="OAG6" s="498"/>
      <c r="OAH6" s="499"/>
      <c r="OAI6" s="474"/>
      <c r="OAJ6" s="474"/>
      <c r="OAK6" s="481"/>
      <c r="OAL6" s="474"/>
      <c r="OAM6" s="498"/>
      <c r="OAN6" s="499"/>
      <c r="OAO6" s="474"/>
      <c r="OAP6" s="474"/>
      <c r="OAQ6" s="481"/>
      <c r="OAR6" s="474"/>
      <c r="OAS6" s="498"/>
      <c r="OAT6" s="499"/>
      <c r="OAU6" s="474"/>
      <c r="OAV6" s="474"/>
      <c r="OAW6" s="481"/>
      <c r="OAX6" s="474"/>
      <c r="OAY6" s="498"/>
      <c r="OAZ6" s="499"/>
      <c r="OBA6" s="474"/>
      <c r="OBB6" s="474"/>
      <c r="OBC6" s="481"/>
      <c r="OBD6" s="474"/>
      <c r="OBE6" s="498"/>
      <c r="OBF6" s="499"/>
      <c r="OBG6" s="474"/>
      <c r="OBH6" s="474"/>
      <c r="OBI6" s="481"/>
      <c r="OBJ6" s="474"/>
      <c r="OBK6" s="498"/>
      <c r="OBL6" s="499"/>
      <c r="OBM6" s="474"/>
      <c r="OBN6" s="474"/>
      <c r="OBO6" s="481"/>
      <c r="OBP6" s="474"/>
      <c r="OBQ6" s="498"/>
      <c r="OBR6" s="499"/>
      <c r="OBS6" s="474"/>
      <c r="OBT6" s="474"/>
      <c r="OBU6" s="481"/>
      <c r="OBV6" s="474"/>
      <c r="OBW6" s="498"/>
      <c r="OBX6" s="499"/>
      <c r="OBY6" s="474"/>
      <c r="OBZ6" s="474"/>
      <c r="OCA6" s="481"/>
      <c r="OCB6" s="474"/>
      <c r="OCC6" s="498"/>
      <c r="OCD6" s="499"/>
      <c r="OCE6" s="474"/>
      <c r="OCF6" s="474"/>
      <c r="OCG6" s="481"/>
      <c r="OCH6" s="474"/>
      <c r="OCI6" s="498"/>
      <c r="OCJ6" s="499"/>
      <c r="OCK6" s="474"/>
      <c r="OCL6" s="474"/>
      <c r="OCM6" s="481"/>
      <c r="OCN6" s="474"/>
      <c r="OCO6" s="498"/>
      <c r="OCP6" s="499"/>
      <c r="OCQ6" s="474"/>
      <c r="OCR6" s="474"/>
      <c r="OCS6" s="481"/>
      <c r="OCT6" s="474"/>
      <c r="OCU6" s="498"/>
      <c r="OCV6" s="499"/>
      <c r="OCW6" s="474"/>
      <c r="OCX6" s="474"/>
      <c r="OCY6" s="481"/>
      <c r="OCZ6" s="474"/>
      <c r="ODA6" s="498"/>
      <c r="ODB6" s="499"/>
      <c r="ODC6" s="474"/>
      <c r="ODD6" s="474"/>
      <c r="ODE6" s="481"/>
      <c r="ODF6" s="474"/>
      <c r="ODG6" s="498"/>
      <c r="ODH6" s="499"/>
      <c r="ODI6" s="474"/>
      <c r="ODJ6" s="474"/>
      <c r="ODK6" s="481"/>
      <c r="ODL6" s="474"/>
      <c r="ODM6" s="498"/>
      <c r="ODN6" s="499"/>
      <c r="ODO6" s="474"/>
      <c r="ODP6" s="474"/>
      <c r="ODQ6" s="481"/>
      <c r="ODR6" s="474"/>
      <c r="ODS6" s="498"/>
      <c r="ODT6" s="499"/>
      <c r="ODU6" s="474"/>
      <c r="ODV6" s="474"/>
      <c r="ODW6" s="481"/>
      <c r="ODX6" s="474"/>
      <c r="ODY6" s="498"/>
      <c r="ODZ6" s="499"/>
      <c r="OEA6" s="474"/>
      <c r="OEB6" s="474"/>
      <c r="OEC6" s="481"/>
      <c r="OED6" s="474"/>
      <c r="OEE6" s="498"/>
      <c r="OEF6" s="499"/>
      <c r="OEG6" s="474"/>
      <c r="OEH6" s="474"/>
      <c r="OEI6" s="481"/>
      <c r="OEJ6" s="474"/>
      <c r="OEK6" s="498"/>
      <c r="OEL6" s="499"/>
      <c r="OEM6" s="474"/>
      <c r="OEN6" s="474"/>
      <c r="OEO6" s="481"/>
      <c r="OEP6" s="474"/>
      <c r="OEQ6" s="498"/>
      <c r="OER6" s="499"/>
      <c r="OES6" s="474"/>
      <c r="OET6" s="474"/>
      <c r="OEU6" s="481"/>
      <c r="OEV6" s="474"/>
      <c r="OEW6" s="498"/>
      <c r="OEX6" s="499"/>
      <c r="OEY6" s="474"/>
      <c r="OEZ6" s="474"/>
      <c r="OFA6" s="481"/>
      <c r="OFB6" s="474"/>
      <c r="OFC6" s="498"/>
      <c r="OFD6" s="499"/>
      <c r="OFE6" s="474"/>
      <c r="OFF6" s="474"/>
      <c r="OFG6" s="481"/>
      <c r="OFH6" s="474"/>
      <c r="OFI6" s="498"/>
      <c r="OFJ6" s="499"/>
      <c r="OFK6" s="474"/>
      <c r="OFL6" s="474"/>
      <c r="OFM6" s="481"/>
      <c r="OFN6" s="474"/>
      <c r="OFO6" s="498"/>
      <c r="OFP6" s="499"/>
      <c r="OFQ6" s="474"/>
      <c r="OFR6" s="474"/>
      <c r="OFS6" s="481"/>
      <c r="OFT6" s="474"/>
      <c r="OFU6" s="498"/>
      <c r="OFV6" s="499"/>
      <c r="OFW6" s="474"/>
      <c r="OFX6" s="474"/>
      <c r="OFY6" s="481"/>
      <c r="OFZ6" s="474"/>
      <c r="OGA6" s="498"/>
      <c r="OGB6" s="499"/>
      <c r="OGC6" s="474"/>
      <c r="OGD6" s="474"/>
      <c r="OGE6" s="481"/>
      <c r="OGF6" s="474"/>
      <c r="OGG6" s="498"/>
      <c r="OGH6" s="499"/>
      <c r="OGI6" s="474"/>
      <c r="OGJ6" s="474"/>
      <c r="OGK6" s="481"/>
      <c r="OGL6" s="474"/>
      <c r="OGM6" s="498"/>
      <c r="OGN6" s="499"/>
      <c r="OGO6" s="474"/>
      <c r="OGP6" s="474"/>
      <c r="OGQ6" s="481"/>
      <c r="OGR6" s="474"/>
      <c r="OGS6" s="498"/>
      <c r="OGT6" s="499"/>
      <c r="OGU6" s="474"/>
      <c r="OGV6" s="474"/>
      <c r="OGW6" s="481"/>
      <c r="OGX6" s="474"/>
      <c r="OGY6" s="498"/>
      <c r="OGZ6" s="499"/>
      <c r="OHA6" s="474"/>
      <c r="OHB6" s="474"/>
      <c r="OHC6" s="481"/>
      <c r="OHD6" s="474"/>
      <c r="OHE6" s="498"/>
      <c r="OHF6" s="499"/>
      <c r="OHG6" s="474"/>
      <c r="OHH6" s="474"/>
      <c r="OHI6" s="481"/>
      <c r="OHJ6" s="474"/>
      <c r="OHK6" s="498"/>
      <c r="OHL6" s="499"/>
      <c r="OHM6" s="474"/>
      <c r="OHN6" s="474"/>
      <c r="OHO6" s="481"/>
      <c r="OHP6" s="474"/>
      <c r="OHQ6" s="498"/>
      <c r="OHR6" s="499"/>
      <c r="OHS6" s="474"/>
      <c r="OHT6" s="474"/>
      <c r="OHU6" s="481"/>
      <c r="OHV6" s="474"/>
      <c r="OHW6" s="498"/>
      <c r="OHX6" s="499"/>
      <c r="OHY6" s="474"/>
      <c r="OHZ6" s="474"/>
      <c r="OIA6" s="481"/>
      <c r="OIB6" s="474"/>
      <c r="OIC6" s="498"/>
      <c r="OID6" s="499"/>
      <c r="OIE6" s="474"/>
      <c r="OIF6" s="474"/>
      <c r="OIG6" s="481"/>
      <c r="OIH6" s="474"/>
      <c r="OII6" s="498"/>
      <c r="OIJ6" s="499"/>
      <c r="OIK6" s="474"/>
      <c r="OIL6" s="474"/>
      <c r="OIM6" s="481"/>
      <c r="OIN6" s="474"/>
      <c r="OIO6" s="498"/>
      <c r="OIP6" s="499"/>
      <c r="OIQ6" s="474"/>
      <c r="OIR6" s="474"/>
      <c r="OIS6" s="481"/>
      <c r="OIT6" s="474"/>
      <c r="OIU6" s="498"/>
      <c r="OIV6" s="499"/>
      <c r="OIW6" s="474"/>
      <c r="OIX6" s="474"/>
      <c r="OIY6" s="481"/>
      <c r="OIZ6" s="474"/>
      <c r="OJA6" s="498"/>
      <c r="OJB6" s="499"/>
      <c r="OJC6" s="474"/>
      <c r="OJD6" s="474"/>
      <c r="OJE6" s="481"/>
      <c r="OJF6" s="474"/>
      <c r="OJG6" s="498"/>
      <c r="OJH6" s="499"/>
      <c r="OJI6" s="474"/>
      <c r="OJJ6" s="474"/>
      <c r="OJK6" s="481"/>
      <c r="OJL6" s="474"/>
      <c r="OJM6" s="498"/>
      <c r="OJN6" s="499"/>
      <c r="OJO6" s="474"/>
      <c r="OJP6" s="474"/>
      <c r="OJQ6" s="481"/>
      <c r="OJR6" s="474"/>
      <c r="OJS6" s="498"/>
      <c r="OJT6" s="499"/>
      <c r="OJU6" s="474"/>
      <c r="OJV6" s="474"/>
      <c r="OJW6" s="481"/>
      <c r="OJX6" s="474"/>
      <c r="OJY6" s="498"/>
      <c r="OJZ6" s="499"/>
      <c r="OKA6" s="474"/>
      <c r="OKB6" s="474"/>
      <c r="OKC6" s="481"/>
      <c r="OKD6" s="474"/>
      <c r="OKE6" s="498"/>
      <c r="OKF6" s="499"/>
      <c r="OKG6" s="474"/>
      <c r="OKH6" s="474"/>
      <c r="OKI6" s="481"/>
      <c r="OKJ6" s="474"/>
      <c r="OKK6" s="498"/>
      <c r="OKL6" s="499"/>
      <c r="OKM6" s="474"/>
      <c r="OKN6" s="474"/>
      <c r="OKO6" s="481"/>
      <c r="OKP6" s="474"/>
      <c r="OKQ6" s="498"/>
      <c r="OKR6" s="499"/>
      <c r="OKS6" s="474"/>
      <c r="OKT6" s="474"/>
      <c r="OKU6" s="481"/>
      <c r="OKV6" s="474"/>
      <c r="OKW6" s="498"/>
      <c r="OKX6" s="499"/>
      <c r="OKY6" s="474"/>
      <c r="OKZ6" s="474"/>
      <c r="OLA6" s="481"/>
      <c r="OLB6" s="474"/>
      <c r="OLC6" s="498"/>
      <c r="OLD6" s="499"/>
      <c r="OLE6" s="474"/>
      <c r="OLF6" s="474"/>
      <c r="OLG6" s="481"/>
      <c r="OLH6" s="474"/>
      <c r="OLI6" s="498"/>
      <c r="OLJ6" s="499"/>
      <c r="OLK6" s="474"/>
      <c r="OLL6" s="474"/>
      <c r="OLM6" s="481"/>
      <c r="OLN6" s="474"/>
      <c r="OLO6" s="498"/>
      <c r="OLP6" s="499"/>
      <c r="OLQ6" s="474"/>
      <c r="OLR6" s="474"/>
      <c r="OLS6" s="481"/>
      <c r="OLT6" s="474"/>
      <c r="OLU6" s="498"/>
      <c r="OLV6" s="499"/>
      <c r="OLW6" s="474"/>
      <c r="OLX6" s="474"/>
      <c r="OLY6" s="481"/>
      <c r="OLZ6" s="474"/>
      <c r="OMA6" s="498"/>
      <c r="OMB6" s="499"/>
      <c r="OMC6" s="474"/>
      <c r="OMD6" s="474"/>
      <c r="OME6" s="481"/>
      <c r="OMF6" s="474"/>
      <c r="OMG6" s="498"/>
      <c r="OMH6" s="499"/>
      <c r="OMI6" s="474"/>
      <c r="OMJ6" s="474"/>
      <c r="OMK6" s="481"/>
      <c r="OML6" s="474"/>
      <c r="OMM6" s="498"/>
      <c r="OMN6" s="499"/>
      <c r="OMO6" s="474"/>
      <c r="OMP6" s="474"/>
      <c r="OMQ6" s="481"/>
      <c r="OMR6" s="474"/>
      <c r="OMS6" s="498"/>
      <c r="OMT6" s="499"/>
      <c r="OMU6" s="474"/>
      <c r="OMV6" s="474"/>
      <c r="OMW6" s="481"/>
      <c r="OMX6" s="474"/>
      <c r="OMY6" s="498"/>
      <c r="OMZ6" s="499"/>
      <c r="ONA6" s="474"/>
      <c r="ONB6" s="474"/>
      <c r="ONC6" s="481"/>
      <c r="OND6" s="474"/>
      <c r="ONE6" s="498"/>
      <c r="ONF6" s="499"/>
      <c r="ONG6" s="474"/>
      <c r="ONH6" s="474"/>
      <c r="ONI6" s="481"/>
      <c r="ONJ6" s="474"/>
      <c r="ONK6" s="498"/>
      <c r="ONL6" s="499"/>
      <c r="ONM6" s="474"/>
      <c r="ONN6" s="474"/>
      <c r="ONO6" s="481"/>
      <c r="ONP6" s="474"/>
      <c r="ONQ6" s="498"/>
      <c r="ONR6" s="499"/>
      <c r="ONS6" s="474"/>
      <c r="ONT6" s="474"/>
      <c r="ONU6" s="481"/>
      <c r="ONV6" s="474"/>
      <c r="ONW6" s="498"/>
      <c r="ONX6" s="499"/>
      <c r="ONY6" s="474"/>
      <c r="ONZ6" s="474"/>
      <c r="OOA6" s="481"/>
      <c r="OOB6" s="474"/>
      <c r="OOC6" s="498"/>
      <c r="OOD6" s="499"/>
      <c r="OOE6" s="474"/>
      <c r="OOF6" s="474"/>
      <c r="OOG6" s="481"/>
      <c r="OOH6" s="474"/>
      <c r="OOI6" s="498"/>
      <c r="OOJ6" s="499"/>
      <c r="OOK6" s="474"/>
      <c r="OOL6" s="474"/>
      <c r="OOM6" s="481"/>
      <c r="OON6" s="474"/>
      <c r="OOO6" s="498"/>
      <c r="OOP6" s="499"/>
      <c r="OOQ6" s="474"/>
      <c r="OOR6" s="474"/>
      <c r="OOS6" s="481"/>
      <c r="OOT6" s="474"/>
      <c r="OOU6" s="498"/>
      <c r="OOV6" s="499"/>
      <c r="OOW6" s="474"/>
      <c r="OOX6" s="474"/>
      <c r="OOY6" s="481"/>
      <c r="OOZ6" s="474"/>
      <c r="OPA6" s="498"/>
      <c r="OPB6" s="499"/>
      <c r="OPC6" s="474"/>
      <c r="OPD6" s="474"/>
      <c r="OPE6" s="481"/>
      <c r="OPF6" s="474"/>
      <c r="OPG6" s="498"/>
      <c r="OPH6" s="499"/>
      <c r="OPI6" s="474"/>
      <c r="OPJ6" s="474"/>
      <c r="OPK6" s="481"/>
      <c r="OPL6" s="474"/>
      <c r="OPM6" s="498"/>
      <c r="OPN6" s="499"/>
      <c r="OPO6" s="474"/>
      <c r="OPP6" s="474"/>
      <c r="OPQ6" s="481"/>
      <c r="OPR6" s="474"/>
      <c r="OPS6" s="498"/>
      <c r="OPT6" s="499"/>
      <c r="OPU6" s="474"/>
      <c r="OPV6" s="474"/>
      <c r="OPW6" s="481"/>
      <c r="OPX6" s="474"/>
      <c r="OPY6" s="498"/>
      <c r="OPZ6" s="499"/>
      <c r="OQA6" s="474"/>
      <c r="OQB6" s="474"/>
      <c r="OQC6" s="481"/>
      <c r="OQD6" s="474"/>
      <c r="OQE6" s="498"/>
      <c r="OQF6" s="499"/>
      <c r="OQG6" s="474"/>
      <c r="OQH6" s="474"/>
      <c r="OQI6" s="481"/>
      <c r="OQJ6" s="474"/>
      <c r="OQK6" s="498"/>
      <c r="OQL6" s="499"/>
      <c r="OQM6" s="474"/>
      <c r="OQN6" s="474"/>
      <c r="OQO6" s="481"/>
      <c r="OQP6" s="474"/>
      <c r="OQQ6" s="498"/>
      <c r="OQR6" s="499"/>
      <c r="OQS6" s="474"/>
      <c r="OQT6" s="474"/>
      <c r="OQU6" s="481"/>
      <c r="OQV6" s="474"/>
      <c r="OQW6" s="498"/>
      <c r="OQX6" s="499"/>
      <c r="OQY6" s="474"/>
      <c r="OQZ6" s="474"/>
      <c r="ORA6" s="481"/>
      <c r="ORB6" s="474"/>
      <c r="ORC6" s="498"/>
      <c r="ORD6" s="499"/>
      <c r="ORE6" s="474"/>
      <c r="ORF6" s="474"/>
      <c r="ORG6" s="481"/>
      <c r="ORH6" s="474"/>
      <c r="ORI6" s="498"/>
      <c r="ORJ6" s="499"/>
      <c r="ORK6" s="474"/>
      <c r="ORL6" s="474"/>
      <c r="ORM6" s="481"/>
      <c r="ORN6" s="474"/>
      <c r="ORO6" s="498"/>
      <c r="ORP6" s="499"/>
      <c r="ORQ6" s="474"/>
      <c r="ORR6" s="474"/>
      <c r="ORS6" s="481"/>
      <c r="ORT6" s="474"/>
      <c r="ORU6" s="498"/>
      <c r="ORV6" s="499"/>
      <c r="ORW6" s="474"/>
      <c r="ORX6" s="474"/>
      <c r="ORY6" s="481"/>
      <c r="ORZ6" s="474"/>
      <c r="OSA6" s="498"/>
      <c r="OSB6" s="499"/>
      <c r="OSC6" s="474"/>
      <c r="OSD6" s="474"/>
      <c r="OSE6" s="481"/>
      <c r="OSF6" s="474"/>
      <c r="OSG6" s="498"/>
      <c r="OSH6" s="499"/>
      <c r="OSI6" s="474"/>
      <c r="OSJ6" s="474"/>
      <c r="OSK6" s="481"/>
      <c r="OSL6" s="474"/>
      <c r="OSM6" s="498"/>
      <c r="OSN6" s="499"/>
      <c r="OSO6" s="474"/>
      <c r="OSP6" s="474"/>
      <c r="OSQ6" s="481"/>
      <c r="OSR6" s="474"/>
      <c r="OSS6" s="498"/>
      <c r="OST6" s="499"/>
      <c r="OSU6" s="474"/>
      <c r="OSV6" s="474"/>
      <c r="OSW6" s="481"/>
      <c r="OSX6" s="474"/>
      <c r="OSY6" s="498"/>
      <c r="OSZ6" s="499"/>
      <c r="OTA6" s="474"/>
      <c r="OTB6" s="474"/>
      <c r="OTC6" s="481"/>
      <c r="OTD6" s="474"/>
      <c r="OTE6" s="498"/>
      <c r="OTF6" s="499"/>
      <c r="OTG6" s="474"/>
      <c r="OTH6" s="474"/>
      <c r="OTI6" s="481"/>
      <c r="OTJ6" s="474"/>
      <c r="OTK6" s="498"/>
      <c r="OTL6" s="499"/>
      <c r="OTM6" s="474"/>
      <c r="OTN6" s="474"/>
      <c r="OTO6" s="481"/>
      <c r="OTP6" s="474"/>
      <c r="OTQ6" s="498"/>
      <c r="OTR6" s="499"/>
      <c r="OTS6" s="474"/>
      <c r="OTT6" s="474"/>
      <c r="OTU6" s="481"/>
      <c r="OTV6" s="474"/>
      <c r="OTW6" s="498"/>
      <c r="OTX6" s="499"/>
      <c r="OTY6" s="474"/>
      <c r="OTZ6" s="474"/>
      <c r="OUA6" s="481"/>
      <c r="OUB6" s="474"/>
      <c r="OUC6" s="498"/>
      <c r="OUD6" s="499"/>
      <c r="OUE6" s="474"/>
      <c r="OUF6" s="474"/>
      <c r="OUG6" s="481"/>
      <c r="OUH6" s="474"/>
      <c r="OUI6" s="498"/>
      <c r="OUJ6" s="499"/>
      <c r="OUK6" s="474"/>
      <c r="OUL6" s="474"/>
      <c r="OUM6" s="481"/>
      <c r="OUN6" s="474"/>
      <c r="OUO6" s="498"/>
      <c r="OUP6" s="499"/>
      <c r="OUQ6" s="474"/>
      <c r="OUR6" s="474"/>
      <c r="OUS6" s="481"/>
      <c r="OUT6" s="474"/>
      <c r="OUU6" s="498"/>
      <c r="OUV6" s="499"/>
      <c r="OUW6" s="474"/>
      <c r="OUX6" s="474"/>
      <c r="OUY6" s="481"/>
      <c r="OUZ6" s="474"/>
      <c r="OVA6" s="498"/>
      <c r="OVB6" s="499"/>
      <c r="OVC6" s="474"/>
      <c r="OVD6" s="474"/>
      <c r="OVE6" s="481"/>
      <c r="OVF6" s="474"/>
      <c r="OVG6" s="498"/>
      <c r="OVH6" s="499"/>
      <c r="OVI6" s="474"/>
      <c r="OVJ6" s="474"/>
      <c r="OVK6" s="481"/>
      <c r="OVL6" s="474"/>
      <c r="OVM6" s="498"/>
      <c r="OVN6" s="499"/>
      <c r="OVO6" s="474"/>
      <c r="OVP6" s="474"/>
      <c r="OVQ6" s="481"/>
      <c r="OVR6" s="474"/>
      <c r="OVS6" s="498"/>
      <c r="OVT6" s="499"/>
      <c r="OVU6" s="474"/>
      <c r="OVV6" s="474"/>
      <c r="OVW6" s="481"/>
      <c r="OVX6" s="474"/>
      <c r="OVY6" s="498"/>
      <c r="OVZ6" s="499"/>
      <c r="OWA6" s="474"/>
      <c r="OWB6" s="474"/>
      <c r="OWC6" s="481"/>
      <c r="OWD6" s="474"/>
      <c r="OWE6" s="498"/>
      <c r="OWF6" s="499"/>
      <c r="OWG6" s="474"/>
      <c r="OWH6" s="474"/>
      <c r="OWI6" s="481"/>
      <c r="OWJ6" s="474"/>
      <c r="OWK6" s="498"/>
      <c r="OWL6" s="499"/>
      <c r="OWM6" s="474"/>
      <c r="OWN6" s="474"/>
      <c r="OWO6" s="481"/>
      <c r="OWP6" s="474"/>
      <c r="OWQ6" s="498"/>
      <c r="OWR6" s="499"/>
      <c r="OWS6" s="474"/>
      <c r="OWT6" s="474"/>
      <c r="OWU6" s="481"/>
      <c r="OWV6" s="474"/>
      <c r="OWW6" s="498"/>
      <c r="OWX6" s="499"/>
      <c r="OWY6" s="474"/>
      <c r="OWZ6" s="474"/>
      <c r="OXA6" s="481"/>
      <c r="OXB6" s="474"/>
      <c r="OXC6" s="498"/>
      <c r="OXD6" s="499"/>
      <c r="OXE6" s="474"/>
      <c r="OXF6" s="474"/>
      <c r="OXG6" s="481"/>
      <c r="OXH6" s="474"/>
      <c r="OXI6" s="498"/>
      <c r="OXJ6" s="499"/>
      <c r="OXK6" s="474"/>
      <c r="OXL6" s="474"/>
      <c r="OXM6" s="481"/>
      <c r="OXN6" s="474"/>
      <c r="OXO6" s="498"/>
      <c r="OXP6" s="499"/>
      <c r="OXQ6" s="474"/>
      <c r="OXR6" s="474"/>
      <c r="OXS6" s="481"/>
      <c r="OXT6" s="474"/>
      <c r="OXU6" s="498"/>
      <c r="OXV6" s="499"/>
      <c r="OXW6" s="474"/>
      <c r="OXX6" s="474"/>
      <c r="OXY6" s="481"/>
      <c r="OXZ6" s="474"/>
      <c r="OYA6" s="498"/>
      <c r="OYB6" s="499"/>
      <c r="OYC6" s="474"/>
      <c r="OYD6" s="474"/>
      <c r="OYE6" s="481"/>
      <c r="OYF6" s="474"/>
      <c r="OYG6" s="498"/>
      <c r="OYH6" s="499"/>
      <c r="OYI6" s="474"/>
      <c r="OYJ6" s="474"/>
      <c r="OYK6" s="481"/>
      <c r="OYL6" s="474"/>
      <c r="OYM6" s="498"/>
      <c r="OYN6" s="499"/>
      <c r="OYO6" s="474"/>
      <c r="OYP6" s="474"/>
      <c r="OYQ6" s="481"/>
      <c r="OYR6" s="474"/>
      <c r="OYS6" s="498"/>
      <c r="OYT6" s="499"/>
      <c r="OYU6" s="474"/>
      <c r="OYV6" s="474"/>
      <c r="OYW6" s="481"/>
      <c r="OYX6" s="474"/>
      <c r="OYY6" s="498"/>
      <c r="OYZ6" s="499"/>
      <c r="OZA6" s="474"/>
      <c r="OZB6" s="474"/>
      <c r="OZC6" s="481"/>
      <c r="OZD6" s="474"/>
      <c r="OZE6" s="498"/>
      <c r="OZF6" s="499"/>
      <c r="OZG6" s="474"/>
      <c r="OZH6" s="474"/>
      <c r="OZI6" s="481"/>
      <c r="OZJ6" s="474"/>
      <c r="OZK6" s="498"/>
      <c r="OZL6" s="499"/>
      <c r="OZM6" s="474"/>
      <c r="OZN6" s="474"/>
      <c r="OZO6" s="481"/>
      <c r="OZP6" s="474"/>
      <c r="OZQ6" s="498"/>
      <c r="OZR6" s="499"/>
      <c r="OZS6" s="474"/>
      <c r="OZT6" s="474"/>
      <c r="OZU6" s="481"/>
      <c r="OZV6" s="474"/>
      <c r="OZW6" s="498"/>
      <c r="OZX6" s="499"/>
      <c r="OZY6" s="474"/>
      <c r="OZZ6" s="474"/>
      <c r="PAA6" s="481"/>
      <c r="PAB6" s="474"/>
      <c r="PAC6" s="498"/>
      <c r="PAD6" s="499"/>
      <c r="PAE6" s="474"/>
      <c r="PAF6" s="474"/>
      <c r="PAG6" s="481"/>
      <c r="PAH6" s="474"/>
      <c r="PAI6" s="498"/>
      <c r="PAJ6" s="499"/>
      <c r="PAK6" s="474"/>
      <c r="PAL6" s="474"/>
      <c r="PAM6" s="481"/>
      <c r="PAN6" s="474"/>
      <c r="PAO6" s="498"/>
      <c r="PAP6" s="499"/>
      <c r="PAQ6" s="474"/>
      <c r="PAR6" s="474"/>
      <c r="PAS6" s="481"/>
      <c r="PAT6" s="474"/>
      <c r="PAU6" s="498"/>
      <c r="PAV6" s="499"/>
      <c r="PAW6" s="474"/>
      <c r="PAX6" s="474"/>
      <c r="PAY6" s="481"/>
      <c r="PAZ6" s="474"/>
      <c r="PBA6" s="498"/>
      <c r="PBB6" s="499"/>
      <c r="PBC6" s="474"/>
      <c r="PBD6" s="474"/>
      <c r="PBE6" s="481"/>
      <c r="PBF6" s="474"/>
      <c r="PBG6" s="498"/>
      <c r="PBH6" s="499"/>
      <c r="PBI6" s="474"/>
      <c r="PBJ6" s="474"/>
      <c r="PBK6" s="481"/>
      <c r="PBL6" s="474"/>
      <c r="PBM6" s="498"/>
      <c r="PBN6" s="499"/>
      <c r="PBO6" s="474"/>
      <c r="PBP6" s="474"/>
      <c r="PBQ6" s="481"/>
      <c r="PBR6" s="474"/>
      <c r="PBS6" s="498"/>
      <c r="PBT6" s="499"/>
      <c r="PBU6" s="474"/>
      <c r="PBV6" s="474"/>
      <c r="PBW6" s="481"/>
      <c r="PBX6" s="474"/>
      <c r="PBY6" s="498"/>
      <c r="PBZ6" s="499"/>
      <c r="PCA6" s="474"/>
      <c r="PCB6" s="474"/>
      <c r="PCC6" s="481"/>
      <c r="PCD6" s="474"/>
      <c r="PCE6" s="498"/>
      <c r="PCF6" s="499"/>
      <c r="PCG6" s="474"/>
      <c r="PCH6" s="474"/>
      <c r="PCI6" s="481"/>
      <c r="PCJ6" s="474"/>
      <c r="PCK6" s="498"/>
      <c r="PCL6" s="499"/>
      <c r="PCM6" s="474"/>
      <c r="PCN6" s="474"/>
      <c r="PCO6" s="481"/>
      <c r="PCP6" s="474"/>
      <c r="PCQ6" s="498"/>
      <c r="PCR6" s="499"/>
      <c r="PCS6" s="474"/>
      <c r="PCT6" s="474"/>
      <c r="PCU6" s="481"/>
      <c r="PCV6" s="474"/>
      <c r="PCW6" s="498"/>
      <c r="PCX6" s="499"/>
      <c r="PCY6" s="474"/>
      <c r="PCZ6" s="474"/>
      <c r="PDA6" s="481"/>
      <c r="PDB6" s="474"/>
      <c r="PDC6" s="498"/>
      <c r="PDD6" s="499"/>
      <c r="PDE6" s="474"/>
      <c r="PDF6" s="474"/>
      <c r="PDG6" s="481"/>
      <c r="PDH6" s="474"/>
      <c r="PDI6" s="498"/>
      <c r="PDJ6" s="499"/>
      <c r="PDK6" s="474"/>
      <c r="PDL6" s="474"/>
      <c r="PDM6" s="481"/>
      <c r="PDN6" s="474"/>
      <c r="PDO6" s="498"/>
      <c r="PDP6" s="499"/>
      <c r="PDQ6" s="474"/>
      <c r="PDR6" s="474"/>
      <c r="PDS6" s="481"/>
      <c r="PDT6" s="474"/>
      <c r="PDU6" s="498"/>
      <c r="PDV6" s="499"/>
      <c r="PDW6" s="474"/>
      <c r="PDX6" s="474"/>
      <c r="PDY6" s="481"/>
      <c r="PDZ6" s="474"/>
      <c r="PEA6" s="498"/>
      <c r="PEB6" s="499"/>
      <c r="PEC6" s="474"/>
      <c r="PED6" s="474"/>
      <c r="PEE6" s="481"/>
      <c r="PEF6" s="474"/>
      <c r="PEG6" s="498"/>
      <c r="PEH6" s="499"/>
      <c r="PEI6" s="474"/>
      <c r="PEJ6" s="474"/>
      <c r="PEK6" s="481"/>
      <c r="PEL6" s="474"/>
      <c r="PEM6" s="498"/>
      <c r="PEN6" s="499"/>
      <c r="PEO6" s="474"/>
      <c r="PEP6" s="474"/>
      <c r="PEQ6" s="481"/>
      <c r="PER6" s="474"/>
      <c r="PES6" s="498"/>
      <c r="PET6" s="499"/>
      <c r="PEU6" s="474"/>
      <c r="PEV6" s="474"/>
      <c r="PEW6" s="481"/>
      <c r="PEX6" s="474"/>
      <c r="PEY6" s="498"/>
      <c r="PEZ6" s="499"/>
      <c r="PFA6" s="474"/>
      <c r="PFB6" s="474"/>
      <c r="PFC6" s="481"/>
      <c r="PFD6" s="474"/>
      <c r="PFE6" s="498"/>
      <c r="PFF6" s="499"/>
      <c r="PFG6" s="474"/>
      <c r="PFH6" s="474"/>
      <c r="PFI6" s="481"/>
      <c r="PFJ6" s="474"/>
      <c r="PFK6" s="498"/>
      <c r="PFL6" s="499"/>
      <c r="PFM6" s="474"/>
      <c r="PFN6" s="474"/>
      <c r="PFO6" s="481"/>
      <c r="PFP6" s="474"/>
      <c r="PFQ6" s="498"/>
      <c r="PFR6" s="499"/>
      <c r="PFS6" s="474"/>
      <c r="PFT6" s="474"/>
      <c r="PFU6" s="481"/>
      <c r="PFV6" s="474"/>
      <c r="PFW6" s="498"/>
      <c r="PFX6" s="499"/>
      <c r="PFY6" s="474"/>
      <c r="PFZ6" s="474"/>
      <c r="PGA6" s="481"/>
      <c r="PGB6" s="474"/>
      <c r="PGC6" s="498"/>
      <c r="PGD6" s="499"/>
      <c r="PGE6" s="474"/>
      <c r="PGF6" s="474"/>
      <c r="PGG6" s="481"/>
      <c r="PGH6" s="474"/>
      <c r="PGI6" s="498"/>
      <c r="PGJ6" s="499"/>
      <c r="PGK6" s="474"/>
      <c r="PGL6" s="474"/>
      <c r="PGM6" s="481"/>
      <c r="PGN6" s="474"/>
      <c r="PGO6" s="498"/>
      <c r="PGP6" s="499"/>
      <c r="PGQ6" s="474"/>
      <c r="PGR6" s="474"/>
      <c r="PGS6" s="481"/>
      <c r="PGT6" s="474"/>
      <c r="PGU6" s="498"/>
      <c r="PGV6" s="499"/>
      <c r="PGW6" s="474"/>
      <c r="PGX6" s="474"/>
      <c r="PGY6" s="481"/>
      <c r="PGZ6" s="474"/>
      <c r="PHA6" s="498"/>
      <c r="PHB6" s="499"/>
      <c r="PHC6" s="474"/>
      <c r="PHD6" s="474"/>
      <c r="PHE6" s="481"/>
      <c r="PHF6" s="474"/>
      <c r="PHG6" s="498"/>
      <c r="PHH6" s="499"/>
      <c r="PHI6" s="474"/>
      <c r="PHJ6" s="474"/>
      <c r="PHK6" s="481"/>
      <c r="PHL6" s="474"/>
      <c r="PHM6" s="498"/>
      <c r="PHN6" s="499"/>
      <c r="PHO6" s="474"/>
      <c r="PHP6" s="474"/>
      <c r="PHQ6" s="481"/>
      <c r="PHR6" s="474"/>
      <c r="PHS6" s="498"/>
      <c r="PHT6" s="499"/>
      <c r="PHU6" s="474"/>
      <c r="PHV6" s="474"/>
      <c r="PHW6" s="481"/>
      <c r="PHX6" s="474"/>
      <c r="PHY6" s="498"/>
      <c r="PHZ6" s="499"/>
      <c r="PIA6" s="474"/>
      <c r="PIB6" s="474"/>
      <c r="PIC6" s="481"/>
      <c r="PID6" s="474"/>
      <c r="PIE6" s="498"/>
      <c r="PIF6" s="499"/>
      <c r="PIG6" s="474"/>
      <c r="PIH6" s="474"/>
      <c r="PII6" s="481"/>
      <c r="PIJ6" s="474"/>
      <c r="PIK6" s="498"/>
      <c r="PIL6" s="499"/>
      <c r="PIM6" s="474"/>
      <c r="PIN6" s="474"/>
      <c r="PIO6" s="481"/>
      <c r="PIP6" s="474"/>
      <c r="PIQ6" s="498"/>
      <c r="PIR6" s="499"/>
      <c r="PIS6" s="474"/>
      <c r="PIT6" s="474"/>
      <c r="PIU6" s="481"/>
      <c r="PIV6" s="474"/>
      <c r="PIW6" s="498"/>
      <c r="PIX6" s="499"/>
      <c r="PIY6" s="474"/>
      <c r="PIZ6" s="474"/>
      <c r="PJA6" s="481"/>
      <c r="PJB6" s="474"/>
      <c r="PJC6" s="498"/>
      <c r="PJD6" s="499"/>
      <c r="PJE6" s="474"/>
      <c r="PJF6" s="474"/>
      <c r="PJG6" s="481"/>
      <c r="PJH6" s="474"/>
      <c r="PJI6" s="498"/>
      <c r="PJJ6" s="499"/>
      <c r="PJK6" s="474"/>
      <c r="PJL6" s="474"/>
      <c r="PJM6" s="481"/>
      <c r="PJN6" s="474"/>
      <c r="PJO6" s="498"/>
      <c r="PJP6" s="499"/>
      <c r="PJQ6" s="474"/>
      <c r="PJR6" s="474"/>
      <c r="PJS6" s="481"/>
      <c r="PJT6" s="474"/>
      <c r="PJU6" s="498"/>
      <c r="PJV6" s="499"/>
      <c r="PJW6" s="474"/>
      <c r="PJX6" s="474"/>
      <c r="PJY6" s="481"/>
      <c r="PJZ6" s="474"/>
      <c r="PKA6" s="498"/>
      <c r="PKB6" s="499"/>
      <c r="PKC6" s="474"/>
      <c r="PKD6" s="474"/>
      <c r="PKE6" s="481"/>
      <c r="PKF6" s="474"/>
      <c r="PKG6" s="498"/>
      <c r="PKH6" s="499"/>
      <c r="PKI6" s="474"/>
      <c r="PKJ6" s="474"/>
      <c r="PKK6" s="481"/>
      <c r="PKL6" s="474"/>
      <c r="PKM6" s="498"/>
      <c r="PKN6" s="499"/>
      <c r="PKO6" s="474"/>
      <c r="PKP6" s="474"/>
      <c r="PKQ6" s="481"/>
      <c r="PKR6" s="474"/>
      <c r="PKS6" s="498"/>
      <c r="PKT6" s="499"/>
      <c r="PKU6" s="474"/>
      <c r="PKV6" s="474"/>
      <c r="PKW6" s="481"/>
      <c r="PKX6" s="474"/>
      <c r="PKY6" s="498"/>
      <c r="PKZ6" s="499"/>
      <c r="PLA6" s="474"/>
      <c r="PLB6" s="474"/>
      <c r="PLC6" s="481"/>
      <c r="PLD6" s="474"/>
      <c r="PLE6" s="498"/>
      <c r="PLF6" s="499"/>
      <c r="PLG6" s="474"/>
      <c r="PLH6" s="474"/>
      <c r="PLI6" s="481"/>
      <c r="PLJ6" s="474"/>
      <c r="PLK6" s="498"/>
      <c r="PLL6" s="499"/>
      <c r="PLM6" s="474"/>
      <c r="PLN6" s="474"/>
      <c r="PLO6" s="481"/>
      <c r="PLP6" s="474"/>
      <c r="PLQ6" s="498"/>
      <c r="PLR6" s="499"/>
      <c r="PLS6" s="474"/>
      <c r="PLT6" s="474"/>
      <c r="PLU6" s="481"/>
      <c r="PLV6" s="474"/>
      <c r="PLW6" s="498"/>
      <c r="PLX6" s="499"/>
      <c r="PLY6" s="474"/>
      <c r="PLZ6" s="474"/>
      <c r="PMA6" s="481"/>
      <c r="PMB6" s="474"/>
      <c r="PMC6" s="498"/>
      <c r="PMD6" s="499"/>
      <c r="PME6" s="474"/>
      <c r="PMF6" s="474"/>
      <c r="PMG6" s="481"/>
      <c r="PMH6" s="474"/>
      <c r="PMI6" s="498"/>
      <c r="PMJ6" s="499"/>
      <c r="PMK6" s="474"/>
      <c r="PML6" s="474"/>
      <c r="PMM6" s="481"/>
      <c r="PMN6" s="474"/>
      <c r="PMO6" s="498"/>
      <c r="PMP6" s="499"/>
      <c r="PMQ6" s="474"/>
      <c r="PMR6" s="474"/>
      <c r="PMS6" s="481"/>
      <c r="PMT6" s="474"/>
      <c r="PMU6" s="498"/>
      <c r="PMV6" s="499"/>
      <c r="PMW6" s="474"/>
      <c r="PMX6" s="474"/>
      <c r="PMY6" s="481"/>
      <c r="PMZ6" s="474"/>
      <c r="PNA6" s="498"/>
      <c r="PNB6" s="499"/>
      <c r="PNC6" s="474"/>
      <c r="PND6" s="474"/>
      <c r="PNE6" s="481"/>
      <c r="PNF6" s="474"/>
      <c r="PNG6" s="498"/>
      <c r="PNH6" s="499"/>
      <c r="PNI6" s="474"/>
      <c r="PNJ6" s="474"/>
      <c r="PNK6" s="481"/>
      <c r="PNL6" s="474"/>
      <c r="PNM6" s="498"/>
      <c r="PNN6" s="499"/>
      <c r="PNO6" s="474"/>
      <c r="PNP6" s="474"/>
      <c r="PNQ6" s="481"/>
      <c r="PNR6" s="474"/>
      <c r="PNS6" s="498"/>
      <c r="PNT6" s="499"/>
      <c r="PNU6" s="474"/>
      <c r="PNV6" s="474"/>
      <c r="PNW6" s="481"/>
      <c r="PNX6" s="474"/>
      <c r="PNY6" s="498"/>
      <c r="PNZ6" s="499"/>
      <c r="POA6" s="474"/>
      <c r="POB6" s="474"/>
      <c r="POC6" s="481"/>
      <c r="POD6" s="474"/>
      <c r="POE6" s="498"/>
      <c r="POF6" s="499"/>
      <c r="POG6" s="474"/>
      <c r="POH6" s="474"/>
      <c r="POI6" s="481"/>
      <c r="POJ6" s="474"/>
      <c r="POK6" s="498"/>
      <c r="POL6" s="499"/>
      <c r="POM6" s="474"/>
      <c r="PON6" s="474"/>
      <c r="POO6" s="481"/>
      <c r="POP6" s="474"/>
      <c r="POQ6" s="498"/>
      <c r="POR6" s="499"/>
      <c r="POS6" s="474"/>
      <c r="POT6" s="474"/>
      <c r="POU6" s="481"/>
      <c r="POV6" s="474"/>
      <c r="POW6" s="498"/>
      <c r="POX6" s="499"/>
      <c r="POY6" s="474"/>
      <c r="POZ6" s="474"/>
      <c r="PPA6" s="481"/>
      <c r="PPB6" s="474"/>
      <c r="PPC6" s="498"/>
      <c r="PPD6" s="499"/>
      <c r="PPE6" s="474"/>
      <c r="PPF6" s="474"/>
      <c r="PPG6" s="481"/>
      <c r="PPH6" s="474"/>
      <c r="PPI6" s="498"/>
      <c r="PPJ6" s="499"/>
      <c r="PPK6" s="474"/>
      <c r="PPL6" s="474"/>
      <c r="PPM6" s="481"/>
      <c r="PPN6" s="474"/>
      <c r="PPO6" s="498"/>
      <c r="PPP6" s="499"/>
      <c r="PPQ6" s="474"/>
      <c r="PPR6" s="474"/>
      <c r="PPS6" s="481"/>
      <c r="PPT6" s="474"/>
      <c r="PPU6" s="498"/>
      <c r="PPV6" s="499"/>
      <c r="PPW6" s="474"/>
      <c r="PPX6" s="474"/>
      <c r="PPY6" s="481"/>
      <c r="PPZ6" s="474"/>
      <c r="PQA6" s="498"/>
      <c r="PQB6" s="499"/>
      <c r="PQC6" s="474"/>
      <c r="PQD6" s="474"/>
      <c r="PQE6" s="481"/>
      <c r="PQF6" s="474"/>
      <c r="PQG6" s="498"/>
      <c r="PQH6" s="499"/>
      <c r="PQI6" s="474"/>
      <c r="PQJ6" s="474"/>
      <c r="PQK6" s="481"/>
      <c r="PQL6" s="474"/>
      <c r="PQM6" s="498"/>
      <c r="PQN6" s="499"/>
      <c r="PQO6" s="474"/>
      <c r="PQP6" s="474"/>
      <c r="PQQ6" s="481"/>
      <c r="PQR6" s="474"/>
      <c r="PQS6" s="498"/>
      <c r="PQT6" s="499"/>
      <c r="PQU6" s="474"/>
      <c r="PQV6" s="474"/>
      <c r="PQW6" s="481"/>
      <c r="PQX6" s="474"/>
      <c r="PQY6" s="498"/>
      <c r="PQZ6" s="499"/>
      <c r="PRA6" s="474"/>
      <c r="PRB6" s="474"/>
      <c r="PRC6" s="481"/>
      <c r="PRD6" s="474"/>
      <c r="PRE6" s="498"/>
      <c r="PRF6" s="499"/>
      <c r="PRG6" s="474"/>
      <c r="PRH6" s="474"/>
      <c r="PRI6" s="481"/>
      <c r="PRJ6" s="474"/>
      <c r="PRK6" s="498"/>
      <c r="PRL6" s="499"/>
      <c r="PRM6" s="474"/>
      <c r="PRN6" s="474"/>
      <c r="PRO6" s="481"/>
      <c r="PRP6" s="474"/>
      <c r="PRQ6" s="498"/>
      <c r="PRR6" s="499"/>
      <c r="PRS6" s="474"/>
      <c r="PRT6" s="474"/>
      <c r="PRU6" s="481"/>
      <c r="PRV6" s="474"/>
      <c r="PRW6" s="498"/>
      <c r="PRX6" s="499"/>
      <c r="PRY6" s="474"/>
      <c r="PRZ6" s="474"/>
      <c r="PSA6" s="481"/>
      <c r="PSB6" s="474"/>
      <c r="PSC6" s="498"/>
      <c r="PSD6" s="499"/>
      <c r="PSE6" s="474"/>
      <c r="PSF6" s="474"/>
      <c r="PSG6" s="481"/>
      <c r="PSH6" s="474"/>
      <c r="PSI6" s="498"/>
      <c r="PSJ6" s="499"/>
      <c r="PSK6" s="474"/>
      <c r="PSL6" s="474"/>
      <c r="PSM6" s="481"/>
      <c r="PSN6" s="474"/>
      <c r="PSO6" s="498"/>
      <c r="PSP6" s="499"/>
      <c r="PSQ6" s="474"/>
      <c r="PSR6" s="474"/>
      <c r="PSS6" s="481"/>
      <c r="PST6" s="474"/>
      <c r="PSU6" s="498"/>
      <c r="PSV6" s="499"/>
      <c r="PSW6" s="474"/>
      <c r="PSX6" s="474"/>
      <c r="PSY6" s="481"/>
      <c r="PSZ6" s="474"/>
      <c r="PTA6" s="498"/>
      <c r="PTB6" s="499"/>
      <c r="PTC6" s="474"/>
      <c r="PTD6" s="474"/>
      <c r="PTE6" s="481"/>
      <c r="PTF6" s="474"/>
      <c r="PTG6" s="498"/>
      <c r="PTH6" s="499"/>
      <c r="PTI6" s="474"/>
      <c r="PTJ6" s="474"/>
      <c r="PTK6" s="481"/>
      <c r="PTL6" s="474"/>
      <c r="PTM6" s="498"/>
      <c r="PTN6" s="499"/>
      <c r="PTO6" s="474"/>
      <c r="PTP6" s="474"/>
      <c r="PTQ6" s="481"/>
      <c r="PTR6" s="474"/>
      <c r="PTS6" s="498"/>
      <c r="PTT6" s="499"/>
      <c r="PTU6" s="474"/>
      <c r="PTV6" s="474"/>
      <c r="PTW6" s="481"/>
      <c r="PTX6" s="474"/>
      <c r="PTY6" s="498"/>
      <c r="PTZ6" s="499"/>
      <c r="PUA6" s="474"/>
      <c r="PUB6" s="474"/>
      <c r="PUC6" s="481"/>
      <c r="PUD6" s="474"/>
      <c r="PUE6" s="498"/>
      <c r="PUF6" s="499"/>
      <c r="PUG6" s="474"/>
      <c r="PUH6" s="474"/>
      <c r="PUI6" s="481"/>
      <c r="PUJ6" s="474"/>
      <c r="PUK6" s="498"/>
      <c r="PUL6" s="499"/>
      <c r="PUM6" s="474"/>
      <c r="PUN6" s="474"/>
      <c r="PUO6" s="481"/>
      <c r="PUP6" s="474"/>
      <c r="PUQ6" s="498"/>
      <c r="PUR6" s="499"/>
      <c r="PUS6" s="474"/>
      <c r="PUT6" s="474"/>
      <c r="PUU6" s="481"/>
      <c r="PUV6" s="474"/>
      <c r="PUW6" s="498"/>
      <c r="PUX6" s="499"/>
      <c r="PUY6" s="474"/>
      <c r="PUZ6" s="474"/>
      <c r="PVA6" s="481"/>
      <c r="PVB6" s="474"/>
      <c r="PVC6" s="498"/>
      <c r="PVD6" s="499"/>
      <c r="PVE6" s="474"/>
      <c r="PVF6" s="474"/>
      <c r="PVG6" s="481"/>
      <c r="PVH6" s="474"/>
      <c r="PVI6" s="498"/>
      <c r="PVJ6" s="499"/>
      <c r="PVK6" s="474"/>
      <c r="PVL6" s="474"/>
      <c r="PVM6" s="481"/>
      <c r="PVN6" s="474"/>
      <c r="PVO6" s="498"/>
      <c r="PVP6" s="499"/>
      <c r="PVQ6" s="474"/>
      <c r="PVR6" s="474"/>
      <c r="PVS6" s="481"/>
      <c r="PVT6" s="474"/>
      <c r="PVU6" s="498"/>
      <c r="PVV6" s="499"/>
      <c r="PVW6" s="474"/>
      <c r="PVX6" s="474"/>
      <c r="PVY6" s="481"/>
      <c r="PVZ6" s="474"/>
      <c r="PWA6" s="498"/>
      <c r="PWB6" s="499"/>
      <c r="PWC6" s="474"/>
      <c r="PWD6" s="474"/>
      <c r="PWE6" s="481"/>
      <c r="PWF6" s="474"/>
      <c r="PWG6" s="498"/>
      <c r="PWH6" s="499"/>
      <c r="PWI6" s="474"/>
      <c r="PWJ6" s="474"/>
      <c r="PWK6" s="481"/>
      <c r="PWL6" s="474"/>
      <c r="PWM6" s="498"/>
      <c r="PWN6" s="499"/>
      <c r="PWO6" s="474"/>
      <c r="PWP6" s="474"/>
      <c r="PWQ6" s="481"/>
      <c r="PWR6" s="474"/>
      <c r="PWS6" s="498"/>
      <c r="PWT6" s="499"/>
      <c r="PWU6" s="474"/>
      <c r="PWV6" s="474"/>
      <c r="PWW6" s="481"/>
      <c r="PWX6" s="474"/>
      <c r="PWY6" s="498"/>
      <c r="PWZ6" s="499"/>
      <c r="PXA6" s="474"/>
      <c r="PXB6" s="474"/>
      <c r="PXC6" s="481"/>
      <c r="PXD6" s="474"/>
      <c r="PXE6" s="498"/>
      <c r="PXF6" s="499"/>
      <c r="PXG6" s="474"/>
      <c r="PXH6" s="474"/>
      <c r="PXI6" s="481"/>
      <c r="PXJ6" s="474"/>
      <c r="PXK6" s="498"/>
      <c r="PXL6" s="499"/>
      <c r="PXM6" s="474"/>
      <c r="PXN6" s="474"/>
      <c r="PXO6" s="481"/>
      <c r="PXP6" s="474"/>
      <c r="PXQ6" s="498"/>
      <c r="PXR6" s="499"/>
      <c r="PXS6" s="474"/>
      <c r="PXT6" s="474"/>
      <c r="PXU6" s="481"/>
      <c r="PXV6" s="474"/>
      <c r="PXW6" s="498"/>
      <c r="PXX6" s="499"/>
      <c r="PXY6" s="474"/>
      <c r="PXZ6" s="474"/>
      <c r="PYA6" s="481"/>
      <c r="PYB6" s="474"/>
      <c r="PYC6" s="498"/>
      <c r="PYD6" s="499"/>
      <c r="PYE6" s="474"/>
      <c r="PYF6" s="474"/>
      <c r="PYG6" s="481"/>
      <c r="PYH6" s="474"/>
      <c r="PYI6" s="498"/>
      <c r="PYJ6" s="499"/>
      <c r="PYK6" s="474"/>
      <c r="PYL6" s="474"/>
      <c r="PYM6" s="481"/>
      <c r="PYN6" s="474"/>
      <c r="PYO6" s="498"/>
      <c r="PYP6" s="499"/>
      <c r="PYQ6" s="474"/>
      <c r="PYR6" s="474"/>
      <c r="PYS6" s="481"/>
      <c r="PYT6" s="474"/>
      <c r="PYU6" s="498"/>
      <c r="PYV6" s="499"/>
      <c r="PYW6" s="474"/>
      <c r="PYX6" s="474"/>
      <c r="PYY6" s="481"/>
      <c r="PYZ6" s="474"/>
      <c r="PZA6" s="498"/>
      <c r="PZB6" s="499"/>
      <c r="PZC6" s="474"/>
      <c r="PZD6" s="474"/>
      <c r="PZE6" s="481"/>
      <c r="PZF6" s="474"/>
      <c r="PZG6" s="498"/>
      <c r="PZH6" s="499"/>
      <c r="PZI6" s="474"/>
      <c r="PZJ6" s="474"/>
      <c r="PZK6" s="481"/>
      <c r="PZL6" s="474"/>
      <c r="PZM6" s="498"/>
      <c r="PZN6" s="499"/>
      <c r="PZO6" s="474"/>
      <c r="PZP6" s="474"/>
      <c r="PZQ6" s="481"/>
      <c r="PZR6" s="474"/>
      <c r="PZS6" s="498"/>
      <c r="PZT6" s="499"/>
      <c r="PZU6" s="474"/>
      <c r="PZV6" s="474"/>
      <c r="PZW6" s="481"/>
      <c r="PZX6" s="474"/>
      <c r="PZY6" s="498"/>
      <c r="PZZ6" s="499"/>
      <c r="QAA6" s="474"/>
      <c r="QAB6" s="474"/>
      <c r="QAC6" s="481"/>
      <c r="QAD6" s="474"/>
      <c r="QAE6" s="498"/>
      <c r="QAF6" s="499"/>
      <c r="QAG6" s="474"/>
      <c r="QAH6" s="474"/>
      <c r="QAI6" s="481"/>
      <c r="QAJ6" s="474"/>
      <c r="QAK6" s="498"/>
      <c r="QAL6" s="499"/>
      <c r="QAM6" s="474"/>
      <c r="QAN6" s="474"/>
      <c r="QAO6" s="481"/>
      <c r="QAP6" s="474"/>
      <c r="QAQ6" s="498"/>
      <c r="QAR6" s="499"/>
      <c r="QAS6" s="474"/>
      <c r="QAT6" s="474"/>
      <c r="QAU6" s="481"/>
      <c r="QAV6" s="474"/>
      <c r="QAW6" s="498"/>
      <c r="QAX6" s="499"/>
      <c r="QAY6" s="474"/>
      <c r="QAZ6" s="474"/>
      <c r="QBA6" s="481"/>
      <c r="QBB6" s="474"/>
      <c r="QBC6" s="498"/>
      <c r="QBD6" s="499"/>
      <c r="QBE6" s="474"/>
      <c r="QBF6" s="474"/>
      <c r="QBG6" s="481"/>
      <c r="QBH6" s="474"/>
      <c r="QBI6" s="498"/>
      <c r="QBJ6" s="499"/>
      <c r="QBK6" s="474"/>
      <c r="QBL6" s="474"/>
      <c r="QBM6" s="481"/>
      <c r="QBN6" s="474"/>
      <c r="QBO6" s="498"/>
      <c r="QBP6" s="499"/>
      <c r="QBQ6" s="474"/>
      <c r="QBR6" s="474"/>
      <c r="QBS6" s="481"/>
      <c r="QBT6" s="474"/>
      <c r="QBU6" s="498"/>
      <c r="QBV6" s="499"/>
      <c r="QBW6" s="474"/>
      <c r="QBX6" s="474"/>
      <c r="QBY6" s="481"/>
      <c r="QBZ6" s="474"/>
      <c r="QCA6" s="498"/>
      <c r="QCB6" s="499"/>
      <c r="QCC6" s="474"/>
      <c r="QCD6" s="474"/>
      <c r="QCE6" s="481"/>
      <c r="QCF6" s="474"/>
      <c r="QCG6" s="498"/>
      <c r="QCH6" s="499"/>
      <c r="QCI6" s="474"/>
      <c r="QCJ6" s="474"/>
      <c r="QCK6" s="481"/>
      <c r="QCL6" s="474"/>
      <c r="QCM6" s="498"/>
      <c r="QCN6" s="499"/>
      <c r="QCO6" s="474"/>
      <c r="QCP6" s="474"/>
      <c r="QCQ6" s="481"/>
      <c r="QCR6" s="474"/>
      <c r="QCS6" s="498"/>
      <c r="QCT6" s="499"/>
      <c r="QCU6" s="474"/>
      <c r="QCV6" s="474"/>
      <c r="QCW6" s="481"/>
      <c r="QCX6" s="474"/>
      <c r="QCY6" s="498"/>
      <c r="QCZ6" s="499"/>
      <c r="QDA6" s="474"/>
      <c r="QDB6" s="474"/>
      <c r="QDC6" s="481"/>
      <c r="QDD6" s="474"/>
      <c r="QDE6" s="498"/>
      <c r="QDF6" s="499"/>
      <c r="QDG6" s="474"/>
      <c r="QDH6" s="474"/>
      <c r="QDI6" s="481"/>
      <c r="QDJ6" s="474"/>
      <c r="QDK6" s="498"/>
      <c r="QDL6" s="499"/>
      <c r="QDM6" s="474"/>
      <c r="QDN6" s="474"/>
      <c r="QDO6" s="481"/>
      <c r="QDP6" s="474"/>
      <c r="QDQ6" s="498"/>
      <c r="QDR6" s="499"/>
      <c r="QDS6" s="474"/>
      <c r="QDT6" s="474"/>
      <c r="QDU6" s="481"/>
      <c r="QDV6" s="474"/>
      <c r="QDW6" s="498"/>
      <c r="QDX6" s="499"/>
      <c r="QDY6" s="474"/>
      <c r="QDZ6" s="474"/>
      <c r="QEA6" s="481"/>
      <c r="QEB6" s="474"/>
      <c r="QEC6" s="498"/>
      <c r="QED6" s="499"/>
      <c r="QEE6" s="474"/>
      <c r="QEF6" s="474"/>
      <c r="QEG6" s="481"/>
      <c r="QEH6" s="474"/>
      <c r="QEI6" s="498"/>
      <c r="QEJ6" s="499"/>
      <c r="QEK6" s="474"/>
      <c r="QEL6" s="474"/>
      <c r="QEM6" s="481"/>
      <c r="QEN6" s="474"/>
      <c r="QEO6" s="498"/>
      <c r="QEP6" s="499"/>
      <c r="QEQ6" s="474"/>
      <c r="QER6" s="474"/>
      <c r="QES6" s="481"/>
      <c r="QET6" s="474"/>
      <c r="QEU6" s="498"/>
      <c r="QEV6" s="499"/>
      <c r="QEW6" s="474"/>
      <c r="QEX6" s="474"/>
      <c r="QEY6" s="481"/>
      <c r="QEZ6" s="474"/>
      <c r="QFA6" s="498"/>
      <c r="QFB6" s="499"/>
      <c r="QFC6" s="474"/>
      <c r="QFD6" s="474"/>
      <c r="QFE6" s="481"/>
      <c r="QFF6" s="474"/>
      <c r="QFG6" s="498"/>
      <c r="QFH6" s="499"/>
      <c r="QFI6" s="474"/>
      <c r="QFJ6" s="474"/>
      <c r="QFK6" s="481"/>
      <c r="QFL6" s="474"/>
      <c r="QFM6" s="498"/>
      <c r="QFN6" s="499"/>
      <c r="QFO6" s="474"/>
      <c r="QFP6" s="474"/>
      <c r="QFQ6" s="481"/>
      <c r="QFR6" s="474"/>
      <c r="QFS6" s="498"/>
      <c r="QFT6" s="499"/>
      <c r="QFU6" s="474"/>
      <c r="QFV6" s="474"/>
      <c r="QFW6" s="481"/>
      <c r="QFX6" s="474"/>
      <c r="QFY6" s="498"/>
      <c r="QFZ6" s="499"/>
      <c r="QGA6" s="474"/>
      <c r="QGB6" s="474"/>
      <c r="QGC6" s="481"/>
      <c r="QGD6" s="474"/>
      <c r="QGE6" s="498"/>
      <c r="QGF6" s="499"/>
      <c r="QGG6" s="474"/>
      <c r="QGH6" s="474"/>
      <c r="QGI6" s="481"/>
      <c r="QGJ6" s="474"/>
      <c r="QGK6" s="498"/>
      <c r="QGL6" s="499"/>
      <c r="QGM6" s="474"/>
      <c r="QGN6" s="474"/>
      <c r="QGO6" s="481"/>
      <c r="QGP6" s="474"/>
      <c r="QGQ6" s="498"/>
      <c r="QGR6" s="499"/>
      <c r="QGS6" s="474"/>
      <c r="QGT6" s="474"/>
      <c r="QGU6" s="481"/>
      <c r="QGV6" s="474"/>
      <c r="QGW6" s="498"/>
      <c r="QGX6" s="499"/>
      <c r="QGY6" s="474"/>
      <c r="QGZ6" s="474"/>
      <c r="QHA6" s="481"/>
      <c r="QHB6" s="474"/>
      <c r="QHC6" s="498"/>
      <c r="QHD6" s="499"/>
      <c r="QHE6" s="474"/>
      <c r="QHF6" s="474"/>
      <c r="QHG6" s="481"/>
      <c r="QHH6" s="474"/>
      <c r="QHI6" s="498"/>
      <c r="QHJ6" s="499"/>
      <c r="QHK6" s="474"/>
      <c r="QHL6" s="474"/>
      <c r="QHM6" s="481"/>
      <c r="QHN6" s="474"/>
      <c r="QHO6" s="498"/>
      <c r="QHP6" s="499"/>
      <c r="QHQ6" s="474"/>
      <c r="QHR6" s="474"/>
      <c r="QHS6" s="481"/>
      <c r="QHT6" s="474"/>
      <c r="QHU6" s="498"/>
      <c r="QHV6" s="499"/>
      <c r="QHW6" s="474"/>
      <c r="QHX6" s="474"/>
      <c r="QHY6" s="481"/>
      <c r="QHZ6" s="474"/>
      <c r="QIA6" s="498"/>
      <c r="QIB6" s="499"/>
      <c r="QIC6" s="474"/>
      <c r="QID6" s="474"/>
      <c r="QIE6" s="481"/>
      <c r="QIF6" s="474"/>
      <c r="QIG6" s="498"/>
      <c r="QIH6" s="499"/>
      <c r="QII6" s="474"/>
      <c r="QIJ6" s="474"/>
      <c r="QIK6" s="481"/>
      <c r="QIL6" s="474"/>
      <c r="QIM6" s="498"/>
      <c r="QIN6" s="499"/>
      <c r="QIO6" s="474"/>
      <c r="QIP6" s="474"/>
      <c r="QIQ6" s="481"/>
      <c r="QIR6" s="474"/>
      <c r="QIS6" s="498"/>
      <c r="QIT6" s="499"/>
      <c r="QIU6" s="474"/>
      <c r="QIV6" s="474"/>
      <c r="QIW6" s="481"/>
      <c r="QIX6" s="474"/>
      <c r="QIY6" s="498"/>
      <c r="QIZ6" s="499"/>
      <c r="QJA6" s="474"/>
      <c r="QJB6" s="474"/>
      <c r="QJC6" s="481"/>
      <c r="QJD6" s="474"/>
      <c r="QJE6" s="498"/>
      <c r="QJF6" s="499"/>
      <c r="QJG6" s="474"/>
      <c r="QJH6" s="474"/>
      <c r="QJI6" s="481"/>
      <c r="QJJ6" s="474"/>
      <c r="QJK6" s="498"/>
      <c r="QJL6" s="499"/>
      <c r="QJM6" s="474"/>
      <c r="QJN6" s="474"/>
      <c r="QJO6" s="481"/>
      <c r="QJP6" s="474"/>
      <c r="QJQ6" s="498"/>
      <c r="QJR6" s="499"/>
      <c r="QJS6" s="474"/>
      <c r="QJT6" s="474"/>
      <c r="QJU6" s="481"/>
      <c r="QJV6" s="474"/>
      <c r="QJW6" s="498"/>
      <c r="QJX6" s="499"/>
      <c r="QJY6" s="474"/>
      <c r="QJZ6" s="474"/>
      <c r="QKA6" s="481"/>
      <c r="QKB6" s="474"/>
      <c r="QKC6" s="498"/>
      <c r="QKD6" s="499"/>
      <c r="QKE6" s="474"/>
      <c r="QKF6" s="474"/>
      <c r="QKG6" s="481"/>
      <c r="QKH6" s="474"/>
      <c r="QKI6" s="498"/>
      <c r="QKJ6" s="499"/>
      <c r="QKK6" s="474"/>
      <c r="QKL6" s="474"/>
      <c r="QKM6" s="481"/>
      <c r="QKN6" s="474"/>
      <c r="QKO6" s="498"/>
      <c r="QKP6" s="499"/>
      <c r="QKQ6" s="474"/>
      <c r="QKR6" s="474"/>
      <c r="QKS6" s="481"/>
      <c r="QKT6" s="474"/>
      <c r="QKU6" s="498"/>
      <c r="QKV6" s="499"/>
      <c r="QKW6" s="474"/>
      <c r="QKX6" s="474"/>
      <c r="QKY6" s="481"/>
      <c r="QKZ6" s="474"/>
      <c r="QLA6" s="498"/>
      <c r="QLB6" s="499"/>
      <c r="QLC6" s="474"/>
      <c r="QLD6" s="474"/>
      <c r="QLE6" s="481"/>
      <c r="QLF6" s="474"/>
      <c r="QLG6" s="498"/>
      <c r="QLH6" s="499"/>
      <c r="QLI6" s="474"/>
      <c r="QLJ6" s="474"/>
      <c r="QLK6" s="481"/>
      <c r="QLL6" s="474"/>
      <c r="QLM6" s="498"/>
      <c r="QLN6" s="499"/>
      <c r="QLO6" s="474"/>
      <c r="QLP6" s="474"/>
      <c r="QLQ6" s="481"/>
      <c r="QLR6" s="474"/>
      <c r="QLS6" s="498"/>
      <c r="QLT6" s="499"/>
      <c r="QLU6" s="474"/>
      <c r="QLV6" s="474"/>
      <c r="QLW6" s="481"/>
      <c r="QLX6" s="474"/>
      <c r="QLY6" s="498"/>
      <c r="QLZ6" s="499"/>
      <c r="QMA6" s="474"/>
      <c r="QMB6" s="474"/>
      <c r="QMC6" s="481"/>
      <c r="QMD6" s="474"/>
      <c r="QME6" s="498"/>
      <c r="QMF6" s="499"/>
      <c r="QMG6" s="474"/>
      <c r="QMH6" s="474"/>
      <c r="QMI6" s="481"/>
      <c r="QMJ6" s="474"/>
      <c r="QMK6" s="498"/>
      <c r="QML6" s="499"/>
      <c r="QMM6" s="474"/>
      <c r="QMN6" s="474"/>
      <c r="QMO6" s="481"/>
      <c r="QMP6" s="474"/>
      <c r="QMQ6" s="498"/>
      <c r="QMR6" s="499"/>
      <c r="QMS6" s="474"/>
      <c r="QMT6" s="474"/>
      <c r="QMU6" s="481"/>
      <c r="QMV6" s="474"/>
      <c r="QMW6" s="498"/>
      <c r="QMX6" s="499"/>
      <c r="QMY6" s="474"/>
      <c r="QMZ6" s="474"/>
      <c r="QNA6" s="481"/>
      <c r="QNB6" s="474"/>
      <c r="QNC6" s="498"/>
      <c r="QND6" s="499"/>
      <c r="QNE6" s="474"/>
      <c r="QNF6" s="474"/>
      <c r="QNG6" s="481"/>
      <c r="QNH6" s="474"/>
      <c r="QNI6" s="498"/>
      <c r="QNJ6" s="499"/>
      <c r="QNK6" s="474"/>
      <c r="QNL6" s="474"/>
      <c r="QNM6" s="481"/>
      <c r="QNN6" s="474"/>
      <c r="QNO6" s="498"/>
      <c r="QNP6" s="499"/>
      <c r="QNQ6" s="474"/>
      <c r="QNR6" s="474"/>
      <c r="QNS6" s="481"/>
      <c r="QNT6" s="474"/>
      <c r="QNU6" s="498"/>
      <c r="QNV6" s="499"/>
      <c r="QNW6" s="474"/>
      <c r="QNX6" s="474"/>
      <c r="QNY6" s="481"/>
      <c r="QNZ6" s="474"/>
      <c r="QOA6" s="498"/>
      <c r="QOB6" s="499"/>
      <c r="QOC6" s="474"/>
      <c r="QOD6" s="474"/>
      <c r="QOE6" s="481"/>
      <c r="QOF6" s="474"/>
      <c r="QOG6" s="498"/>
      <c r="QOH6" s="499"/>
      <c r="QOI6" s="474"/>
      <c r="QOJ6" s="474"/>
      <c r="QOK6" s="481"/>
      <c r="QOL6" s="474"/>
      <c r="QOM6" s="498"/>
      <c r="QON6" s="499"/>
      <c r="QOO6" s="474"/>
      <c r="QOP6" s="474"/>
      <c r="QOQ6" s="481"/>
      <c r="QOR6" s="474"/>
      <c r="QOS6" s="498"/>
      <c r="QOT6" s="499"/>
      <c r="QOU6" s="474"/>
      <c r="QOV6" s="474"/>
      <c r="QOW6" s="481"/>
      <c r="QOX6" s="474"/>
      <c r="QOY6" s="498"/>
      <c r="QOZ6" s="499"/>
      <c r="QPA6" s="474"/>
      <c r="QPB6" s="474"/>
      <c r="QPC6" s="481"/>
      <c r="QPD6" s="474"/>
      <c r="QPE6" s="498"/>
      <c r="QPF6" s="499"/>
      <c r="QPG6" s="474"/>
      <c r="QPH6" s="474"/>
      <c r="QPI6" s="481"/>
      <c r="QPJ6" s="474"/>
      <c r="QPK6" s="498"/>
      <c r="QPL6" s="499"/>
      <c r="QPM6" s="474"/>
      <c r="QPN6" s="474"/>
      <c r="QPO6" s="481"/>
      <c r="QPP6" s="474"/>
      <c r="QPQ6" s="498"/>
      <c r="QPR6" s="499"/>
      <c r="QPS6" s="474"/>
      <c r="QPT6" s="474"/>
      <c r="QPU6" s="481"/>
      <c r="QPV6" s="474"/>
      <c r="QPW6" s="498"/>
      <c r="QPX6" s="499"/>
      <c r="QPY6" s="474"/>
      <c r="QPZ6" s="474"/>
      <c r="QQA6" s="481"/>
      <c r="QQB6" s="474"/>
      <c r="QQC6" s="498"/>
      <c r="QQD6" s="499"/>
      <c r="QQE6" s="474"/>
      <c r="QQF6" s="474"/>
      <c r="QQG6" s="481"/>
      <c r="QQH6" s="474"/>
      <c r="QQI6" s="498"/>
      <c r="QQJ6" s="499"/>
      <c r="QQK6" s="474"/>
      <c r="QQL6" s="474"/>
      <c r="QQM6" s="481"/>
      <c r="QQN6" s="474"/>
      <c r="QQO6" s="498"/>
      <c r="QQP6" s="499"/>
      <c r="QQQ6" s="474"/>
      <c r="QQR6" s="474"/>
      <c r="QQS6" s="481"/>
      <c r="QQT6" s="474"/>
      <c r="QQU6" s="498"/>
      <c r="QQV6" s="499"/>
      <c r="QQW6" s="474"/>
      <c r="QQX6" s="474"/>
      <c r="QQY6" s="481"/>
      <c r="QQZ6" s="474"/>
      <c r="QRA6" s="498"/>
      <c r="QRB6" s="499"/>
      <c r="QRC6" s="474"/>
      <c r="QRD6" s="474"/>
      <c r="QRE6" s="481"/>
      <c r="QRF6" s="474"/>
      <c r="QRG6" s="498"/>
      <c r="QRH6" s="499"/>
      <c r="QRI6" s="474"/>
      <c r="QRJ6" s="474"/>
      <c r="QRK6" s="481"/>
      <c r="QRL6" s="474"/>
      <c r="QRM6" s="498"/>
      <c r="QRN6" s="499"/>
      <c r="QRO6" s="474"/>
      <c r="QRP6" s="474"/>
      <c r="QRQ6" s="481"/>
      <c r="QRR6" s="474"/>
      <c r="QRS6" s="498"/>
      <c r="QRT6" s="499"/>
      <c r="QRU6" s="474"/>
      <c r="QRV6" s="474"/>
      <c r="QRW6" s="481"/>
      <c r="QRX6" s="474"/>
      <c r="QRY6" s="498"/>
      <c r="QRZ6" s="499"/>
      <c r="QSA6" s="474"/>
      <c r="QSB6" s="474"/>
      <c r="QSC6" s="481"/>
      <c r="QSD6" s="474"/>
      <c r="QSE6" s="498"/>
      <c r="QSF6" s="499"/>
      <c r="QSG6" s="474"/>
      <c r="QSH6" s="474"/>
      <c r="QSI6" s="481"/>
      <c r="QSJ6" s="474"/>
      <c r="QSK6" s="498"/>
      <c r="QSL6" s="499"/>
      <c r="QSM6" s="474"/>
      <c r="QSN6" s="474"/>
      <c r="QSO6" s="481"/>
      <c r="QSP6" s="474"/>
      <c r="QSQ6" s="498"/>
      <c r="QSR6" s="499"/>
      <c r="QSS6" s="474"/>
      <c r="QST6" s="474"/>
      <c r="QSU6" s="481"/>
      <c r="QSV6" s="474"/>
      <c r="QSW6" s="498"/>
      <c r="QSX6" s="499"/>
      <c r="QSY6" s="474"/>
      <c r="QSZ6" s="474"/>
      <c r="QTA6" s="481"/>
      <c r="QTB6" s="474"/>
      <c r="QTC6" s="498"/>
      <c r="QTD6" s="499"/>
      <c r="QTE6" s="474"/>
      <c r="QTF6" s="474"/>
      <c r="QTG6" s="481"/>
      <c r="QTH6" s="474"/>
      <c r="QTI6" s="498"/>
      <c r="QTJ6" s="499"/>
      <c r="QTK6" s="474"/>
      <c r="QTL6" s="474"/>
      <c r="QTM6" s="481"/>
      <c r="QTN6" s="474"/>
      <c r="QTO6" s="498"/>
      <c r="QTP6" s="499"/>
      <c r="QTQ6" s="474"/>
      <c r="QTR6" s="474"/>
      <c r="QTS6" s="481"/>
      <c r="QTT6" s="474"/>
      <c r="QTU6" s="498"/>
      <c r="QTV6" s="499"/>
      <c r="QTW6" s="474"/>
      <c r="QTX6" s="474"/>
      <c r="QTY6" s="481"/>
      <c r="QTZ6" s="474"/>
      <c r="QUA6" s="498"/>
      <c r="QUB6" s="499"/>
      <c r="QUC6" s="474"/>
      <c r="QUD6" s="474"/>
      <c r="QUE6" s="481"/>
      <c r="QUF6" s="474"/>
      <c r="QUG6" s="498"/>
      <c r="QUH6" s="499"/>
      <c r="QUI6" s="474"/>
      <c r="QUJ6" s="474"/>
      <c r="QUK6" s="481"/>
      <c r="QUL6" s="474"/>
      <c r="QUM6" s="498"/>
      <c r="QUN6" s="499"/>
      <c r="QUO6" s="474"/>
      <c r="QUP6" s="474"/>
      <c r="QUQ6" s="481"/>
      <c r="QUR6" s="474"/>
      <c r="QUS6" s="498"/>
      <c r="QUT6" s="499"/>
      <c r="QUU6" s="474"/>
      <c r="QUV6" s="474"/>
      <c r="QUW6" s="481"/>
      <c r="QUX6" s="474"/>
      <c r="QUY6" s="498"/>
      <c r="QUZ6" s="499"/>
      <c r="QVA6" s="474"/>
      <c r="QVB6" s="474"/>
      <c r="QVC6" s="481"/>
      <c r="QVD6" s="474"/>
      <c r="QVE6" s="498"/>
      <c r="QVF6" s="499"/>
      <c r="QVG6" s="474"/>
      <c r="QVH6" s="474"/>
      <c r="QVI6" s="481"/>
      <c r="QVJ6" s="474"/>
      <c r="QVK6" s="498"/>
      <c r="QVL6" s="499"/>
      <c r="QVM6" s="474"/>
      <c r="QVN6" s="474"/>
      <c r="QVO6" s="481"/>
      <c r="QVP6" s="474"/>
      <c r="QVQ6" s="498"/>
      <c r="QVR6" s="499"/>
      <c r="QVS6" s="474"/>
      <c r="QVT6" s="474"/>
      <c r="QVU6" s="481"/>
      <c r="QVV6" s="474"/>
      <c r="QVW6" s="498"/>
      <c r="QVX6" s="499"/>
      <c r="QVY6" s="474"/>
      <c r="QVZ6" s="474"/>
      <c r="QWA6" s="481"/>
      <c r="QWB6" s="474"/>
      <c r="QWC6" s="498"/>
      <c r="QWD6" s="499"/>
      <c r="QWE6" s="474"/>
      <c r="QWF6" s="474"/>
      <c r="QWG6" s="481"/>
      <c r="QWH6" s="474"/>
      <c r="QWI6" s="498"/>
      <c r="QWJ6" s="499"/>
      <c r="QWK6" s="474"/>
      <c r="QWL6" s="474"/>
      <c r="QWM6" s="481"/>
      <c r="QWN6" s="474"/>
      <c r="QWO6" s="498"/>
      <c r="QWP6" s="499"/>
      <c r="QWQ6" s="474"/>
      <c r="QWR6" s="474"/>
      <c r="QWS6" s="481"/>
      <c r="QWT6" s="474"/>
      <c r="QWU6" s="498"/>
      <c r="QWV6" s="499"/>
      <c r="QWW6" s="474"/>
      <c r="QWX6" s="474"/>
      <c r="QWY6" s="481"/>
      <c r="QWZ6" s="474"/>
      <c r="QXA6" s="498"/>
      <c r="QXB6" s="499"/>
      <c r="QXC6" s="474"/>
      <c r="QXD6" s="474"/>
      <c r="QXE6" s="481"/>
      <c r="QXF6" s="474"/>
      <c r="QXG6" s="498"/>
      <c r="QXH6" s="499"/>
      <c r="QXI6" s="474"/>
      <c r="QXJ6" s="474"/>
      <c r="QXK6" s="481"/>
      <c r="QXL6" s="474"/>
      <c r="QXM6" s="498"/>
      <c r="QXN6" s="499"/>
      <c r="QXO6" s="474"/>
      <c r="QXP6" s="474"/>
      <c r="QXQ6" s="481"/>
      <c r="QXR6" s="474"/>
      <c r="QXS6" s="498"/>
      <c r="QXT6" s="499"/>
      <c r="QXU6" s="474"/>
      <c r="QXV6" s="474"/>
      <c r="QXW6" s="481"/>
      <c r="QXX6" s="474"/>
      <c r="QXY6" s="498"/>
      <c r="QXZ6" s="499"/>
      <c r="QYA6" s="474"/>
      <c r="QYB6" s="474"/>
      <c r="QYC6" s="481"/>
      <c r="QYD6" s="474"/>
      <c r="QYE6" s="498"/>
      <c r="QYF6" s="499"/>
      <c r="QYG6" s="474"/>
      <c r="QYH6" s="474"/>
      <c r="QYI6" s="481"/>
      <c r="QYJ6" s="474"/>
      <c r="QYK6" s="498"/>
      <c r="QYL6" s="499"/>
      <c r="QYM6" s="474"/>
      <c r="QYN6" s="474"/>
      <c r="QYO6" s="481"/>
      <c r="QYP6" s="474"/>
      <c r="QYQ6" s="498"/>
      <c r="QYR6" s="499"/>
      <c r="QYS6" s="474"/>
      <c r="QYT6" s="474"/>
      <c r="QYU6" s="481"/>
      <c r="QYV6" s="474"/>
      <c r="QYW6" s="498"/>
      <c r="QYX6" s="499"/>
      <c r="QYY6" s="474"/>
      <c r="QYZ6" s="474"/>
      <c r="QZA6" s="481"/>
      <c r="QZB6" s="474"/>
      <c r="QZC6" s="498"/>
      <c r="QZD6" s="499"/>
      <c r="QZE6" s="474"/>
      <c r="QZF6" s="474"/>
      <c r="QZG6" s="481"/>
      <c r="QZH6" s="474"/>
      <c r="QZI6" s="498"/>
      <c r="QZJ6" s="499"/>
      <c r="QZK6" s="474"/>
      <c r="QZL6" s="474"/>
      <c r="QZM6" s="481"/>
      <c r="QZN6" s="474"/>
      <c r="QZO6" s="498"/>
      <c r="QZP6" s="499"/>
      <c r="QZQ6" s="474"/>
      <c r="QZR6" s="474"/>
      <c r="QZS6" s="481"/>
      <c r="QZT6" s="474"/>
      <c r="QZU6" s="498"/>
      <c r="QZV6" s="499"/>
      <c r="QZW6" s="474"/>
      <c r="QZX6" s="474"/>
      <c r="QZY6" s="481"/>
      <c r="QZZ6" s="474"/>
      <c r="RAA6" s="498"/>
      <c r="RAB6" s="499"/>
      <c r="RAC6" s="474"/>
      <c r="RAD6" s="474"/>
      <c r="RAE6" s="481"/>
      <c r="RAF6" s="474"/>
      <c r="RAG6" s="498"/>
      <c r="RAH6" s="499"/>
      <c r="RAI6" s="474"/>
      <c r="RAJ6" s="474"/>
      <c r="RAK6" s="481"/>
      <c r="RAL6" s="474"/>
      <c r="RAM6" s="498"/>
      <c r="RAN6" s="499"/>
      <c r="RAO6" s="474"/>
      <c r="RAP6" s="474"/>
      <c r="RAQ6" s="481"/>
      <c r="RAR6" s="474"/>
      <c r="RAS6" s="498"/>
      <c r="RAT6" s="499"/>
      <c r="RAU6" s="474"/>
      <c r="RAV6" s="474"/>
      <c r="RAW6" s="481"/>
      <c r="RAX6" s="474"/>
      <c r="RAY6" s="498"/>
      <c r="RAZ6" s="499"/>
      <c r="RBA6" s="474"/>
      <c r="RBB6" s="474"/>
      <c r="RBC6" s="481"/>
      <c r="RBD6" s="474"/>
      <c r="RBE6" s="498"/>
      <c r="RBF6" s="499"/>
      <c r="RBG6" s="474"/>
      <c r="RBH6" s="474"/>
      <c r="RBI6" s="481"/>
      <c r="RBJ6" s="474"/>
      <c r="RBK6" s="498"/>
      <c r="RBL6" s="499"/>
      <c r="RBM6" s="474"/>
      <c r="RBN6" s="474"/>
      <c r="RBO6" s="481"/>
      <c r="RBP6" s="474"/>
      <c r="RBQ6" s="498"/>
      <c r="RBR6" s="499"/>
      <c r="RBS6" s="474"/>
      <c r="RBT6" s="474"/>
      <c r="RBU6" s="481"/>
      <c r="RBV6" s="474"/>
      <c r="RBW6" s="498"/>
      <c r="RBX6" s="499"/>
      <c r="RBY6" s="474"/>
      <c r="RBZ6" s="474"/>
      <c r="RCA6" s="481"/>
      <c r="RCB6" s="474"/>
      <c r="RCC6" s="498"/>
      <c r="RCD6" s="499"/>
      <c r="RCE6" s="474"/>
      <c r="RCF6" s="474"/>
      <c r="RCG6" s="481"/>
      <c r="RCH6" s="474"/>
      <c r="RCI6" s="498"/>
      <c r="RCJ6" s="499"/>
      <c r="RCK6" s="474"/>
      <c r="RCL6" s="474"/>
      <c r="RCM6" s="481"/>
      <c r="RCN6" s="474"/>
      <c r="RCO6" s="498"/>
      <c r="RCP6" s="499"/>
      <c r="RCQ6" s="474"/>
      <c r="RCR6" s="474"/>
      <c r="RCS6" s="481"/>
      <c r="RCT6" s="474"/>
      <c r="RCU6" s="498"/>
      <c r="RCV6" s="499"/>
      <c r="RCW6" s="474"/>
      <c r="RCX6" s="474"/>
      <c r="RCY6" s="481"/>
      <c r="RCZ6" s="474"/>
      <c r="RDA6" s="498"/>
      <c r="RDB6" s="499"/>
      <c r="RDC6" s="474"/>
      <c r="RDD6" s="474"/>
      <c r="RDE6" s="481"/>
      <c r="RDF6" s="474"/>
      <c r="RDG6" s="498"/>
      <c r="RDH6" s="499"/>
      <c r="RDI6" s="474"/>
      <c r="RDJ6" s="474"/>
      <c r="RDK6" s="481"/>
      <c r="RDL6" s="474"/>
      <c r="RDM6" s="498"/>
      <c r="RDN6" s="499"/>
      <c r="RDO6" s="474"/>
      <c r="RDP6" s="474"/>
      <c r="RDQ6" s="481"/>
      <c r="RDR6" s="474"/>
      <c r="RDS6" s="498"/>
      <c r="RDT6" s="499"/>
      <c r="RDU6" s="474"/>
      <c r="RDV6" s="474"/>
      <c r="RDW6" s="481"/>
      <c r="RDX6" s="474"/>
      <c r="RDY6" s="498"/>
      <c r="RDZ6" s="499"/>
      <c r="REA6" s="474"/>
      <c r="REB6" s="474"/>
      <c r="REC6" s="481"/>
      <c r="RED6" s="474"/>
      <c r="REE6" s="498"/>
      <c r="REF6" s="499"/>
      <c r="REG6" s="474"/>
      <c r="REH6" s="474"/>
      <c r="REI6" s="481"/>
      <c r="REJ6" s="474"/>
      <c r="REK6" s="498"/>
      <c r="REL6" s="499"/>
      <c r="REM6" s="474"/>
      <c r="REN6" s="474"/>
      <c r="REO6" s="481"/>
      <c r="REP6" s="474"/>
      <c r="REQ6" s="498"/>
      <c r="RER6" s="499"/>
      <c r="RES6" s="474"/>
      <c r="RET6" s="474"/>
      <c r="REU6" s="481"/>
      <c r="REV6" s="474"/>
      <c r="REW6" s="498"/>
      <c r="REX6" s="499"/>
      <c r="REY6" s="474"/>
      <c r="REZ6" s="474"/>
      <c r="RFA6" s="481"/>
      <c r="RFB6" s="474"/>
      <c r="RFC6" s="498"/>
      <c r="RFD6" s="499"/>
      <c r="RFE6" s="474"/>
      <c r="RFF6" s="474"/>
      <c r="RFG6" s="481"/>
      <c r="RFH6" s="474"/>
      <c r="RFI6" s="498"/>
      <c r="RFJ6" s="499"/>
      <c r="RFK6" s="474"/>
      <c r="RFL6" s="474"/>
      <c r="RFM6" s="481"/>
      <c r="RFN6" s="474"/>
      <c r="RFO6" s="498"/>
      <c r="RFP6" s="499"/>
      <c r="RFQ6" s="474"/>
      <c r="RFR6" s="474"/>
      <c r="RFS6" s="481"/>
      <c r="RFT6" s="474"/>
      <c r="RFU6" s="498"/>
      <c r="RFV6" s="499"/>
      <c r="RFW6" s="474"/>
      <c r="RFX6" s="474"/>
      <c r="RFY6" s="481"/>
      <c r="RFZ6" s="474"/>
      <c r="RGA6" s="498"/>
      <c r="RGB6" s="499"/>
      <c r="RGC6" s="474"/>
      <c r="RGD6" s="474"/>
      <c r="RGE6" s="481"/>
      <c r="RGF6" s="474"/>
      <c r="RGG6" s="498"/>
      <c r="RGH6" s="499"/>
      <c r="RGI6" s="474"/>
      <c r="RGJ6" s="474"/>
      <c r="RGK6" s="481"/>
      <c r="RGL6" s="474"/>
      <c r="RGM6" s="498"/>
      <c r="RGN6" s="499"/>
      <c r="RGO6" s="474"/>
      <c r="RGP6" s="474"/>
      <c r="RGQ6" s="481"/>
      <c r="RGR6" s="474"/>
      <c r="RGS6" s="498"/>
      <c r="RGT6" s="499"/>
      <c r="RGU6" s="474"/>
      <c r="RGV6" s="474"/>
      <c r="RGW6" s="481"/>
      <c r="RGX6" s="474"/>
      <c r="RGY6" s="498"/>
      <c r="RGZ6" s="499"/>
      <c r="RHA6" s="474"/>
      <c r="RHB6" s="474"/>
      <c r="RHC6" s="481"/>
      <c r="RHD6" s="474"/>
      <c r="RHE6" s="498"/>
      <c r="RHF6" s="499"/>
      <c r="RHG6" s="474"/>
      <c r="RHH6" s="474"/>
      <c r="RHI6" s="481"/>
      <c r="RHJ6" s="474"/>
      <c r="RHK6" s="498"/>
      <c r="RHL6" s="499"/>
      <c r="RHM6" s="474"/>
      <c r="RHN6" s="474"/>
      <c r="RHO6" s="481"/>
      <c r="RHP6" s="474"/>
      <c r="RHQ6" s="498"/>
      <c r="RHR6" s="499"/>
      <c r="RHS6" s="474"/>
      <c r="RHT6" s="474"/>
      <c r="RHU6" s="481"/>
      <c r="RHV6" s="474"/>
      <c r="RHW6" s="498"/>
      <c r="RHX6" s="499"/>
      <c r="RHY6" s="474"/>
      <c r="RHZ6" s="474"/>
      <c r="RIA6" s="481"/>
      <c r="RIB6" s="474"/>
      <c r="RIC6" s="498"/>
      <c r="RID6" s="499"/>
      <c r="RIE6" s="474"/>
      <c r="RIF6" s="474"/>
      <c r="RIG6" s="481"/>
      <c r="RIH6" s="474"/>
      <c r="RII6" s="498"/>
      <c r="RIJ6" s="499"/>
      <c r="RIK6" s="474"/>
      <c r="RIL6" s="474"/>
      <c r="RIM6" s="481"/>
      <c r="RIN6" s="474"/>
      <c r="RIO6" s="498"/>
      <c r="RIP6" s="499"/>
      <c r="RIQ6" s="474"/>
      <c r="RIR6" s="474"/>
      <c r="RIS6" s="481"/>
      <c r="RIT6" s="474"/>
      <c r="RIU6" s="498"/>
      <c r="RIV6" s="499"/>
      <c r="RIW6" s="474"/>
      <c r="RIX6" s="474"/>
      <c r="RIY6" s="481"/>
      <c r="RIZ6" s="474"/>
      <c r="RJA6" s="498"/>
      <c r="RJB6" s="499"/>
      <c r="RJC6" s="474"/>
      <c r="RJD6" s="474"/>
      <c r="RJE6" s="481"/>
      <c r="RJF6" s="474"/>
      <c r="RJG6" s="498"/>
      <c r="RJH6" s="499"/>
      <c r="RJI6" s="474"/>
      <c r="RJJ6" s="474"/>
      <c r="RJK6" s="481"/>
      <c r="RJL6" s="474"/>
      <c r="RJM6" s="498"/>
      <c r="RJN6" s="499"/>
      <c r="RJO6" s="474"/>
      <c r="RJP6" s="474"/>
      <c r="RJQ6" s="481"/>
      <c r="RJR6" s="474"/>
      <c r="RJS6" s="498"/>
      <c r="RJT6" s="499"/>
      <c r="RJU6" s="474"/>
      <c r="RJV6" s="474"/>
      <c r="RJW6" s="481"/>
      <c r="RJX6" s="474"/>
      <c r="RJY6" s="498"/>
      <c r="RJZ6" s="499"/>
      <c r="RKA6" s="474"/>
      <c r="RKB6" s="474"/>
      <c r="RKC6" s="481"/>
      <c r="RKD6" s="474"/>
      <c r="RKE6" s="498"/>
      <c r="RKF6" s="499"/>
      <c r="RKG6" s="474"/>
      <c r="RKH6" s="474"/>
      <c r="RKI6" s="481"/>
      <c r="RKJ6" s="474"/>
      <c r="RKK6" s="498"/>
      <c r="RKL6" s="499"/>
      <c r="RKM6" s="474"/>
      <c r="RKN6" s="474"/>
      <c r="RKO6" s="481"/>
      <c r="RKP6" s="474"/>
      <c r="RKQ6" s="498"/>
      <c r="RKR6" s="499"/>
      <c r="RKS6" s="474"/>
      <c r="RKT6" s="474"/>
      <c r="RKU6" s="481"/>
      <c r="RKV6" s="474"/>
      <c r="RKW6" s="498"/>
      <c r="RKX6" s="499"/>
      <c r="RKY6" s="474"/>
      <c r="RKZ6" s="474"/>
      <c r="RLA6" s="481"/>
      <c r="RLB6" s="474"/>
      <c r="RLC6" s="498"/>
      <c r="RLD6" s="499"/>
      <c r="RLE6" s="474"/>
      <c r="RLF6" s="474"/>
      <c r="RLG6" s="481"/>
      <c r="RLH6" s="474"/>
      <c r="RLI6" s="498"/>
      <c r="RLJ6" s="499"/>
      <c r="RLK6" s="474"/>
      <c r="RLL6" s="474"/>
      <c r="RLM6" s="481"/>
      <c r="RLN6" s="474"/>
      <c r="RLO6" s="498"/>
      <c r="RLP6" s="499"/>
      <c r="RLQ6" s="474"/>
      <c r="RLR6" s="474"/>
      <c r="RLS6" s="481"/>
      <c r="RLT6" s="474"/>
      <c r="RLU6" s="498"/>
      <c r="RLV6" s="499"/>
      <c r="RLW6" s="474"/>
      <c r="RLX6" s="474"/>
      <c r="RLY6" s="481"/>
      <c r="RLZ6" s="474"/>
      <c r="RMA6" s="498"/>
      <c r="RMB6" s="499"/>
      <c r="RMC6" s="474"/>
      <c r="RMD6" s="474"/>
      <c r="RME6" s="481"/>
      <c r="RMF6" s="474"/>
      <c r="RMG6" s="498"/>
      <c r="RMH6" s="499"/>
      <c r="RMI6" s="474"/>
      <c r="RMJ6" s="474"/>
      <c r="RMK6" s="481"/>
      <c r="RML6" s="474"/>
      <c r="RMM6" s="498"/>
      <c r="RMN6" s="499"/>
      <c r="RMO6" s="474"/>
      <c r="RMP6" s="474"/>
      <c r="RMQ6" s="481"/>
      <c r="RMR6" s="474"/>
      <c r="RMS6" s="498"/>
      <c r="RMT6" s="499"/>
      <c r="RMU6" s="474"/>
      <c r="RMV6" s="474"/>
      <c r="RMW6" s="481"/>
      <c r="RMX6" s="474"/>
      <c r="RMY6" s="498"/>
      <c r="RMZ6" s="499"/>
      <c r="RNA6" s="474"/>
      <c r="RNB6" s="474"/>
      <c r="RNC6" s="481"/>
      <c r="RND6" s="474"/>
      <c r="RNE6" s="498"/>
      <c r="RNF6" s="499"/>
      <c r="RNG6" s="474"/>
      <c r="RNH6" s="474"/>
      <c r="RNI6" s="481"/>
      <c r="RNJ6" s="474"/>
      <c r="RNK6" s="498"/>
      <c r="RNL6" s="499"/>
      <c r="RNM6" s="474"/>
      <c r="RNN6" s="474"/>
      <c r="RNO6" s="481"/>
      <c r="RNP6" s="474"/>
      <c r="RNQ6" s="498"/>
      <c r="RNR6" s="499"/>
      <c r="RNS6" s="474"/>
      <c r="RNT6" s="474"/>
      <c r="RNU6" s="481"/>
      <c r="RNV6" s="474"/>
      <c r="RNW6" s="498"/>
      <c r="RNX6" s="499"/>
      <c r="RNY6" s="474"/>
      <c r="RNZ6" s="474"/>
      <c r="ROA6" s="481"/>
      <c r="ROB6" s="474"/>
      <c r="ROC6" s="498"/>
      <c r="ROD6" s="499"/>
      <c r="ROE6" s="474"/>
      <c r="ROF6" s="474"/>
      <c r="ROG6" s="481"/>
      <c r="ROH6" s="474"/>
      <c r="ROI6" s="498"/>
      <c r="ROJ6" s="499"/>
      <c r="ROK6" s="474"/>
      <c r="ROL6" s="474"/>
      <c r="ROM6" s="481"/>
      <c r="RON6" s="474"/>
      <c r="ROO6" s="498"/>
      <c r="ROP6" s="499"/>
      <c r="ROQ6" s="474"/>
      <c r="ROR6" s="474"/>
      <c r="ROS6" s="481"/>
      <c r="ROT6" s="474"/>
      <c r="ROU6" s="498"/>
      <c r="ROV6" s="499"/>
      <c r="ROW6" s="474"/>
      <c r="ROX6" s="474"/>
      <c r="ROY6" s="481"/>
      <c r="ROZ6" s="474"/>
      <c r="RPA6" s="498"/>
      <c r="RPB6" s="499"/>
      <c r="RPC6" s="474"/>
      <c r="RPD6" s="474"/>
      <c r="RPE6" s="481"/>
      <c r="RPF6" s="474"/>
      <c r="RPG6" s="498"/>
      <c r="RPH6" s="499"/>
      <c r="RPI6" s="474"/>
      <c r="RPJ6" s="474"/>
      <c r="RPK6" s="481"/>
      <c r="RPL6" s="474"/>
      <c r="RPM6" s="498"/>
      <c r="RPN6" s="499"/>
      <c r="RPO6" s="474"/>
      <c r="RPP6" s="474"/>
      <c r="RPQ6" s="481"/>
      <c r="RPR6" s="474"/>
      <c r="RPS6" s="498"/>
      <c r="RPT6" s="499"/>
      <c r="RPU6" s="474"/>
      <c r="RPV6" s="474"/>
      <c r="RPW6" s="481"/>
      <c r="RPX6" s="474"/>
      <c r="RPY6" s="498"/>
      <c r="RPZ6" s="499"/>
      <c r="RQA6" s="474"/>
      <c r="RQB6" s="474"/>
      <c r="RQC6" s="481"/>
      <c r="RQD6" s="474"/>
      <c r="RQE6" s="498"/>
      <c r="RQF6" s="499"/>
      <c r="RQG6" s="474"/>
      <c r="RQH6" s="474"/>
      <c r="RQI6" s="481"/>
      <c r="RQJ6" s="474"/>
      <c r="RQK6" s="498"/>
      <c r="RQL6" s="499"/>
      <c r="RQM6" s="474"/>
      <c r="RQN6" s="474"/>
      <c r="RQO6" s="481"/>
      <c r="RQP6" s="474"/>
      <c r="RQQ6" s="498"/>
      <c r="RQR6" s="499"/>
      <c r="RQS6" s="474"/>
      <c r="RQT6" s="474"/>
      <c r="RQU6" s="481"/>
      <c r="RQV6" s="474"/>
      <c r="RQW6" s="498"/>
      <c r="RQX6" s="499"/>
      <c r="RQY6" s="474"/>
      <c r="RQZ6" s="474"/>
      <c r="RRA6" s="481"/>
      <c r="RRB6" s="474"/>
      <c r="RRC6" s="498"/>
      <c r="RRD6" s="499"/>
      <c r="RRE6" s="474"/>
      <c r="RRF6" s="474"/>
      <c r="RRG6" s="481"/>
      <c r="RRH6" s="474"/>
      <c r="RRI6" s="498"/>
      <c r="RRJ6" s="499"/>
      <c r="RRK6" s="474"/>
      <c r="RRL6" s="474"/>
      <c r="RRM6" s="481"/>
      <c r="RRN6" s="474"/>
      <c r="RRO6" s="498"/>
      <c r="RRP6" s="499"/>
      <c r="RRQ6" s="474"/>
      <c r="RRR6" s="474"/>
      <c r="RRS6" s="481"/>
      <c r="RRT6" s="474"/>
      <c r="RRU6" s="498"/>
      <c r="RRV6" s="499"/>
      <c r="RRW6" s="474"/>
      <c r="RRX6" s="474"/>
      <c r="RRY6" s="481"/>
      <c r="RRZ6" s="474"/>
      <c r="RSA6" s="498"/>
      <c r="RSB6" s="499"/>
      <c r="RSC6" s="474"/>
      <c r="RSD6" s="474"/>
      <c r="RSE6" s="481"/>
      <c r="RSF6" s="474"/>
      <c r="RSG6" s="498"/>
      <c r="RSH6" s="499"/>
      <c r="RSI6" s="474"/>
      <c r="RSJ6" s="474"/>
      <c r="RSK6" s="481"/>
      <c r="RSL6" s="474"/>
      <c r="RSM6" s="498"/>
      <c r="RSN6" s="499"/>
      <c r="RSO6" s="474"/>
      <c r="RSP6" s="474"/>
      <c r="RSQ6" s="481"/>
      <c r="RSR6" s="474"/>
      <c r="RSS6" s="498"/>
      <c r="RST6" s="499"/>
      <c r="RSU6" s="474"/>
      <c r="RSV6" s="474"/>
      <c r="RSW6" s="481"/>
      <c r="RSX6" s="474"/>
      <c r="RSY6" s="498"/>
      <c r="RSZ6" s="499"/>
      <c r="RTA6" s="474"/>
      <c r="RTB6" s="474"/>
      <c r="RTC6" s="481"/>
      <c r="RTD6" s="474"/>
      <c r="RTE6" s="498"/>
      <c r="RTF6" s="499"/>
      <c r="RTG6" s="474"/>
      <c r="RTH6" s="474"/>
      <c r="RTI6" s="481"/>
      <c r="RTJ6" s="474"/>
      <c r="RTK6" s="498"/>
      <c r="RTL6" s="499"/>
      <c r="RTM6" s="474"/>
      <c r="RTN6" s="474"/>
      <c r="RTO6" s="481"/>
      <c r="RTP6" s="474"/>
      <c r="RTQ6" s="498"/>
      <c r="RTR6" s="499"/>
      <c r="RTS6" s="474"/>
      <c r="RTT6" s="474"/>
      <c r="RTU6" s="481"/>
      <c r="RTV6" s="474"/>
      <c r="RTW6" s="498"/>
      <c r="RTX6" s="499"/>
      <c r="RTY6" s="474"/>
      <c r="RTZ6" s="474"/>
      <c r="RUA6" s="481"/>
      <c r="RUB6" s="474"/>
      <c r="RUC6" s="498"/>
      <c r="RUD6" s="499"/>
      <c r="RUE6" s="474"/>
      <c r="RUF6" s="474"/>
      <c r="RUG6" s="481"/>
      <c r="RUH6" s="474"/>
      <c r="RUI6" s="498"/>
      <c r="RUJ6" s="499"/>
      <c r="RUK6" s="474"/>
      <c r="RUL6" s="474"/>
      <c r="RUM6" s="481"/>
      <c r="RUN6" s="474"/>
      <c r="RUO6" s="498"/>
      <c r="RUP6" s="499"/>
      <c r="RUQ6" s="474"/>
      <c r="RUR6" s="474"/>
      <c r="RUS6" s="481"/>
      <c r="RUT6" s="474"/>
      <c r="RUU6" s="498"/>
      <c r="RUV6" s="499"/>
      <c r="RUW6" s="474"/>
      <c r="RUX6" s="474"/>
      <c r="RUY6" s="481"/>
      <c r="RUZ6" s="474"/>
      <c r="RVA6" s="498"/>
      <c r="RVB6" s="499"/>
      <c r="RVC6" s="474"/>
      <c r="RVD6" s="474"/>
      <c r="RVE6" s="481"/>
      <c r="RVF6" s="474"/>
      <c r="RVG6" s="498"/>
      <c r="RVH6" s="499"/>
      <c r="RVI6" s="474"/>
      <c r="RVJ6" s="474"/>
      <c r="RVK6" s="481"/>
      <c r="RVL6" s="474"/>
      <c r="RVM6" s="498"/>
      <c r="RVN6" s="499"/>
      <c r="RVO6" s="474"/>
      <c r="RVP6" s="474"/>
      <c r="RVQ6" s="481"/>
      <c r="RVR6" s="474"/>
      <c r="RVS6" s="498"/>
      <c r="RVT6" s="499"/>
      <c r="RVU6" s="474"/>
      <c r="RVV6" s="474"/>
      <c r="RVW6" s="481"/>
      <c r="RVX6" s="474"/>
      <c r="RVY6" s="498"/>
      <c r="RVZ6" s="499"/>
      <c r="RWA6" s="474"/>
      <c r="RWB6" s="474"/>
      <c r="RWC6" s="481"/>
      <c r="RWD6" s="474"/>
      <c r="RWE6" s="498"/>
      <c r="RWF6" s="499"/>
      <c r="RWG6" s="474"/>
      <c r="RWH6" s="474"/>
      <c r="RWI6" s="481"/>
      <c r="RWJ6" s="474"/>
      <c r="RWK6" s="498"/>
      <c r="RWL6" s="499"/>
      <c r="RWM6" s="474"/>
      <c r="RWN6" s="474"/>
      <c r="RWO6" s="481"/>
      <c r="RWP6" s="474"/>
      <c r="RWQ6" s="498"/>
      <c r="RWR6" s="499"/>
      <c r="RWS6" s="474"/>
      <c r="RWT6" s="474"/>
      <c r="RWU6" s="481"/>
      <c r="RWV6" s="474"/>
      <c r="RWW6" s="498"/>
      <c r="RWX6" s="499"/>
      <c r="RWY6" s="474"/>
      <c r="RWZ6" s="474"/>
      <c r="RXA6" s="481"/>
      <c r="RXB6" s="474"/>
      <c r="RXC6" s="498"/>
      <c r="RXD6" s="499"/>
      <c r="RXE6" s="474"/>
      <c r="RXF6" s="474"/>
      <c r="RXG6" s="481"/>
      <c r="RXH6" s="474"/>
      <c r="RXI6" s="498"/>
      <c r="RXJ6" s="499"/>
      <c r="RXK6" s="474"/>
      <c r="RXL6" s="474"/>
      <c r="RXM6" s="481"/>
      <c r="RXN6" s="474"/>
      <c r="RXO6" s="498"/>
      <c r="RXP6" s="499"/>
      <c r="RXQ6" s="474"/>
      <c r="RXR6" s="474"/>
      <c r="RXS6" s="481"/>
      <c r="RXT6" s="474"/>
      <c r="RXU6" s="498"/>
      <c r="RXV6" s="499"/>
      <c r="RXW6" s="474"/>
      <c r="RXX6" s="474"/>
      <c r="RXY6" s="481"/>
      <c r="RXZ6" s="474"/>
      <c r="RYA6" s="498"/>
      <c r="RYB6" s="499"/>
      <c r="RYC6" s="474"/>
      <c r="RYD6" s="474"/>
      <c r="RYE6" s="481"/>
      <c r="RYF6" s="474"/>
      <c r="RYG6" s="498"/>
      <c r="RYH6" s="499"/>
      <c r="RYI6" s="474"/>
      <c r="RYJ6" s="474"/>
      <c r="RYK6" s="481"/>
      <c r="RYL6" s="474"/>
      <c r="RYM6" s="498"/>
      <c r="RYN6" s="499"/>
      <c r="RYO6" s="474"/>
      <c r="RYP6" s="474"/>
      <c r="RYQ6" s="481"/>
      <c r="RYR6" s="474"/>
      <c r="RYS6" s="498"/>
      <c r="RYT6" s="499"/>
      <c r="RYU6" s="474"/>
      <c r="RYV6" s="474"/>
      <c r="RYW6" s="481"/>
      <c r="RYX6" s="474"/>
      <c r="RYY6" s="498"/>
      <c r="RYZ6" s="499"/>
      <c r="RZA6" s="474"/>
      <c r="RZB6" s="474"/>
      <c r="RZC6" s="481"/>
      <c r="RZD6" s="474"/>
      <c r="RZE6" s="498"/>
      <c r="RZF6" s="499"/>
      <c r="RZG6" s="474"/>
      <c r="RZH6" s="474"/>
      <c r="RZI6" s="481"/>
      <c r="RZJ6" s="474"/>
      <c r="RZK6" s="498"/>
      <c r="RZL6" s="499"/>
      <c r="RZM6" s="474"/>
      <c r="RZN6" s="474"/>
      <c r="RZO6" s="481"/>
      <c r="RZP6" s="474"/>
      <c r="RZQ6" s="498"/>
      <c r="RZR6" s="499"/>
      <c r="RZS6" s="474"/>
      <c r="RZT6" s="474"/>
      <c r="RZU6" s="481"/>
      <c r="RZV6" s="474"/>
      <c r="RZW6" s="498"/>
      <c r="RZX6" s="499"/>
      <c r="RZY6" s="474"/>
      <c r="RZZ6" s="474"/>
      <c r="SAA6" s="481"/>
      <c r="SAB6" s="474"/>
      <c r="SAC6" s="498"/>
      <c r="SAD6" s="499"/>
      <c r="SAE6" s="474"/>
      <c r="SAF6" s="474"/>
      <c r="SAG6" s="481"/>
      <c r="SAH6" s="474"/>
      <c r="SAI6" s="498"/>
      <c r="SAJ6" s="499"/>
      <c r="SAK6" s="474"/>
      <c r="SAL6" s="474"/>
      <c r="SAM6" s="481"/>
      <c r="SAN6" s="474"/>
      <c r="SAO6" s="498"/>
      <c r="SAP6" s="499"/>
      <c r="SAQ6" s="474"/>
      <c r="SAR6" s="474"/>
      <c r="SAS6" s="481"/>
      <c r="SAT6" s="474"/>
      <c r="SAU6" s="498"/>
      <c r="SAV6" s="499"/>
      <c r="SAW6" s="474"/>
      <c r="SAX6" s="474"/>
      <c r="SAY6" s="481"/>
      <c r="SAZ6" s="474"/>
      <c r="SBA6" s="498"/>
      <c r="SBB6" s="499"/>
      <c r="SBC6" s="474"/>
      <c r="SBD6" s="474"/>
      <c r="SBE6" s="481"/>
      <c r="SBF6" s="474"/>
      <c r="SBG6" s="498"/>
      <c r="SBH6" s="499"/>
      <c r="SBI6" s="474"/>
      <c r="SBJ6" s="474"/>
      <c r="SBK6" s="481"/>
      <c r="SBL6" s="474"/>
      <c r="SBM6" s="498"/>
      <c r="SBN6" s="499"/>
      <c r="SBO6" s="474"/>
      <c r="SBP6" s="474"/>
      <c r="SBQ6" s="481"/>
      <c r="SBR6" s="474"/>
      <c r="SBS6" s="498"/>
      <c r="SBT6" s="499"/>
      <c r="SBU6" s="474"/>
      <c r="SBV6" s="474"/>
      <c r="SBW6" s="481"/>
      <c r="SBX6" s="474"/>
      <c r="SBY6" s="498"/>
      <c r="SBZ6" s="499"/>
      <c r="SCA6" s="474"/>
      <c r="SCB6" s="474"/>
      <c r="SCC6" s="481"/>
      <c r="SCD6" s="474"/>
      <c r="SCE6" s="498"/>
      <c r="SCF6" s="499"/>
      <c r="SCG6" s="474"/>
      <c r="SCH6" s="474"/>
      <c r="SCI6" s="481"/>
      <c r="SCJ6" s="474"/>
      <c r="SCK6" s="498"/>
      <c r="SCL6" s="499"/>
      <c r="SCM6" s="474"/>
      <c r="SCN6" s="474"/>
      <c r="SCO6" s="481"/>
      <c r="SCP6" s="474"/>
      <c r="SCQ6" s="498"/>
      <c r="SCR6" s="499"/>
      <c r="SCS6" s="474"/>
      <c r="SCT6" s="474"/>
      <c r="SCU6" s="481"/>
      <c r="SCV6" s="474"/>
      <c r="SCW6" s="498"/>
      <c r="SCX6" s="499"/>
      <c r="SCY6" s="474"/>
      <c r="SCZ6" s="474"/>
      <c r="SDA6" s="481"/>
      <c r="SDB6" s="474"/>
      <c r="SDC6" s="498"/>
      <c r="SDD6" s="499"/>
      <c r="SDE6" s="474"/>
      <c r="SDF6" s="474"/>
      <c r="SDG6" s="481"/>
      <c r="SDH6" s="474"/>
      <c r="SDI6" s="498"/>
      <c r="SDJ6" s="499"/>
      <c r="SDK6" s="474"/>
      <c r="SDL6" s="474"/>
      <c r="SDM6" s="481"/>
      <c r="SDN6" s="474"/>
      <c r="SDO6" s="498"/>
      <c r="SDP6" s="499"/>
      <c r="SDQ6" s="474"/>
      <c r="SDR6" s="474"/>
      <c r="SDS6" s="481"/>
      <c r="SDT6" s="474"/>
      <c r="SDU6" s="498"/>
      <c r="SDV6" s="499"/>
      <c r="SDW6" s="474"/>
      <c r="SDX6" s="474"/>
      <c r="SDY6" s="481"/>
      <c r="SDZ6" s="474"/>
      <c r="SEA6" s="498"/>
      <c r="SEB6" s="499"/>
      <c r="SEC6" s="474"/>
      <c r="SED6" s="474"/>
      <c r="SEE6" s="481"/>
      <c r="SEF6" s="474"/>
      <c r="SEG6" s="498"/>
      <c r="SEH6" s="499"/>
      <c r="SEI6" s="474"/>
      <c r="SEJ6" s="474"/>
      <c r="SEK6" s="481"/>
      <c r="SEL6" s="474"/>
      <c r="SEM6" s="498"/>
      <c r="SEN6" s="499"/>
      <c r="SEO6" s="474"/>
      <c r="SEP6" s="474"/>
      <c r="SEQ6" s="481"/>
      <c r="SER6" s="474"/>
      <c r="SES6" s="498"/>
      <c r="SET6" s="499"/>
      <c r="SEU6" s="474"/>
      <c r="SEV6" s="474"/>
      <c r="SEW6" s="481"/>
      <c r="SEX6" s="474"/>
      <c r="SEY6" s="498"/>
      <c r="SEZ6" s="499"/>
      <c r="SFA6" s="474"/>
      <c r="SFB6" s="474"/>
      <c r="SFC6" s="481"/>
      <c r="SFD6" s="474"/>
      <c r="SFE6" s="498"/>
      <c r="SFF6" s="499"/>
      <c r="SFG6" s="474"/>
      <c r="SFH6" s="474"/>
      <c r="SFI6" s="481"/>
      <c r="SFJ6" s="474"/>
      <c r="SFK6" s="498"/>
      <c r="SFL6" s="499"/>
      <c r="SFM6" s="474"/>
      <c r="SFN6" s="474"/>
      <c r="SFO6" s="481"/>
      <c r="SFP6" s="474"/>
      <c r="SFQ6" s="498"/>
      <c r="SFR6" s="499"/>
      <c r="SFS6" s="474"/>
      <c r="SFT6" s="474"/>
      <c r="SFU6" s="481"/>
      <c r="SFV6" s="474"/>
      <c r="SFW6" s="498"/>
      <c r="SFX6" s="499"/>
      <c r="SFY6" s="474"/>
      <c r="SFZ6" s="474"/>
      <c r="SGA6" s="481"/>
      <c r="SGB6" s="474"/>
      <c r="SGC6" s="498"/>
      <c r="SGD6" s="499"/>
      <c r="SGE6" s="474"/>
      <c r="SGF6" s="474"/>
      <c r="SGG6" s="481"/>
      <c r="SGH6" s="474"/>
      <c r="SGI6" s="498"/>
      <c r="SGJ6" s="499"/>
      <c r="SGK6" s="474"/>
      <c r="SGL6" s="474"/>
      <c r="SGM6" s="481"/>
      <c r="SGN6" s="474"/>
      <c r="SGO6" s="498"/>
      <c r="SGP6" s="499"/>
      <c r="SGQ6" s="474"/>
      <c r="SGR6" s="474"/>
      <c r="SGS6" s="481"/>
      <c r="SGT6" s="474"/>
      <c r="SGU6" s="498"/>
      <c r="SGV6" s="499"/>
      <c r="SGW6" s="474"/>
      <c r="SGX6" s="474"/>
      <c r="SGY6" s="481"/>
      <c r="SGZ6" s="474"/>
      <c r="SHA6" s="498"/>
      <c r="SHB6" s="499"/>
      <c r="SHC6" s="474"/>
      <c r="SHD6" s="474"/>
      <c r="SHE6" s="481"/>
      <c r="SHF6" s="474"/>
      <c r="SHG6" s="498"/>
      <c r="SHH6" s="499"/>
      <c r="SHI6" s="474"/>
      <c r="SHJ6" s="474"/>
      <c r="SHK6" s="481"/>
      <c r="SHL6" s="474"/>
      <c r="SHM6" s="498"/>
      <c r="SHN6" s="499"/>
      <c r="SHO6" s="474"/>
      <c r="SHP6" s="474"/>
      <c r="SHQ6" s="481"/>
      <c r="SHR6" s="474"/>
      <c r="SHS6" s="498"/>
      <c r="SHT6" s="499"/>
      <c r="SHU6" s="474"/>
      <c r="SHV6" s="474"/>
      <c r="SHW6" s="481"/>
      <c r="SHX6" s="474"/>
      <c r="SHY6" s="498"/>
      <c r="SHZ6" s="499"/>
      <c r="SIA6" s="474"/>
      <c r="SIB6" s="474"/>
      <c r="SIC6" s="481"/>
      <c r="SID6" s="474"/>
      <c r="SIE6" s="498"/>
      <c r="SIF6" s="499"/>
      <c r="SIG6" s="474"/>
      <c r="SIH6" s="474"/>
      <c r="SII6" s="481"/>
      <c r="SIJ6" s="474"/>
      <c r="SIK6" s="498"/>
      <c r="SIL6" s="499"/>
      <c r="SIM6" s="474"/>
      <c r="SIN6" s="474"/>
      <c r="SIO6" s="481"/>
      <c r="SIP6" s="474"/>
      <c r="SIQ6" s="498"/>
      <c r="SIR6" s="499"/>
      <c r="SIS6" s="474"/>
      <c r="SIT6" s="474"/>
      <c r="SIU6" s="481"/>
      <c r="SIV6" s="474"/>
      <c r="SIW6" s="498"/>
      <c r="SIX6" s="499"/>
      <c r="SIY6" s="474"/>
      <c r="SIZ6" s="474"/>
      <c r="SJA6" s="481"/>
      <c r="SJB6" s="474"/>
      <c r="SJC6" s="498"/>
      <c r="SJD6" s="499"/>
      <c r="SJE6" s="474"/>
      <c r="SJF6" s="474"/>
      <c r="SJG6" s="481"/>
      <c r="SJH6" s="474"/>
      <c r="SJI6" s="498"/>
      <c r="SJJ6" s="499"/>
      <c r="SJK6" s="474"/>
      <c r="SJL6" s="474"/>
      <c r="SJM6" s="481"/>
      <c r="SJN6" s="474"/>
      <c r="SJO6" s="498"/>
      <c r="SJP6" s="499"/>
      <c r="SJQ6" s="474"/>
      <c r="SJR6" s="474"/>
      <c r="SJS6" s="481"/>
      <c r="SJT6" s="474"/>
      <c r="SJU6" s="498"/>
      <c r="SJV6" s="499"/>
      <c r="SJW6" s="474"/>
      <c r="SJX6" s="474"/>
      <c r="SJY6" s="481"/>
      <c r="SJZ6" s="474"/>
      <c r="SKA6" s="498"/>
      <c r="SKB6" s="499"/>
      <c r="SKC6" s="474"/>
      <c r="SKD6" s="474"/>
      <c r="SKE6" s="481"/>
      <c r="SKF6" s="474"/>
      <c r="SKG6" s="498"/>
      <c r="SKH6" s="499"/>
      <c r="SKI6" s="474"/>
      <c r="SKJ6" s="474"/>
      <c r="SKK6" s="481"/>
      <c r="SKL6" s="474"/>
      <c r="SKM6" s="498"/>
      <c r="SKN6" s="499"/>
      <c r="SKO6" s="474"/>
      <c r="SKP6" s="474"/>
      <c r="SKQ6" s="481"/>
      <c r="SKR6" s="474"/>
      <c r="SKS6" s="498"/>
      <c r="SKT6" s="499"/>
      <c r="SKU6" s="474"/>
      <c r="SKV6" s="474"/>
      <c r="SKW6" s="481"/>
      <c r="SKX6" s="474"/>
      <c r="SKY6" s="498"/>
      <c r="SKZ6" s="499"/>
      <c r="SLA6" s="474"/>
      <c r="SLB6" s="474"/>
      <c r="SLC6" s="481"/>
      <c r="SLD6" s="474"/>
      <c r="SLE6" s="498"/>
      <c r="SLF6" s="499"/>
      <c r="SLG6" s="474"/>
      <c r="SLH6" s="474"/>
      <c r="SLI6" s="481"/>
      <c r="SLJ6" s="474"/>
      <c r="SLK6" s="498"/>
      <c r="SLL6" s="499"/>
      <c r="SLM6" s="474"/>
      <c r="SLN6" s="474"/>
      <c r="SLO6" s="481"/>
      <c r="SLP6" s="474"/>
      <c r="SLQ6" s="498"/>
      <c r="SLR6" s="499"/>
      <c r="SLS6" s="474"/>
      <c r="SLT6" s="474"/>
      <c r="SLU6" s="481"/>
      <c r="SLV6" s="474"/>
      <c r="SLW6" s="498"/>
      <c r="SLX6" s="499"/>
      <c r="SLY6" s="474"/>
      <c r="SLZ6" s="474"/>
      <c r="SMA6" s="481"/>
      <c r="SMB6" s="474"/>
      <c r="SMC6" s="498"/>
      <c r="SMD6" s="499"/>
      <c r="SME6" s="474"/>
      <c r="SMF6" s="474"/>
      <c r="SMG6" s="481"/>
      <c r="SMH6" s="474"/>
      <c r="SMI6" s="498"/>
      <c r="SMJ6" s="499"/>
      <c r="SMK6" s="474"/>
      <c r="SML6" s="474"/>
      <c r="SMM6" s="481"/>
      <c r="SMN6" s="474"/>
      <c r="SMO6" s="498"/>
      <c r="SMP6" s="499"/>
      <c r="SMQ6" s="474"/>
      <c r="SMR6" s="474"/>
      <c r="SMS6" s="481"/>
      <c r="SMT6" s="474"/>
      <c r="SMU6" s="498"/>
      <c r="SMV6" s="499"/>
      <c r="SMW6" s="474"/>
      <c r="SMX6" s="474"/>
      <c r="SMY6" s="481"/>
      <c r="SMZ6" s="474"/>
      <c r="SNA6" s="498"/>
      <c r="SNB6" s="499"/>
      <c r="SNC6" s="474"/>
      <c r="SND6" s="474"/>
      <c r="SNE6" s="481"/>
      <c r="SNF6" s="474"/>
      <c r="SNG6" s="498"/>
      <c r="SNH6" s="499"/>
      <c r="SNI6" s="474"/>
      <c r="SNJ6" s="474"/>
      <c r="SNK6" s="481"/>
      <c r="SNL6" s="474"/>
      <c r="SNM6" s="498"/>
      <c r="SNN6" s="499"/>
      <c r="SNO6" s="474"/>
      <c r="SNP6" s="474"/>
      <c r="SNQ6" s="481"/>
      <c r="SNR6" s="474"/>
      <c r="SNS6" s="498"/>
      <c r="SNT6" s="499"/>
      <c r="SNU6" s="474"/>
      <c r="SNV6" s="474"/>
      <c r="SNW6" s="481"/>
      <c r="SNX6" s="474"/>
      <c r="SNY6" s="498"/>
      <c r="SNZ6" s="499"/>
      <c r="SOA6" s="474"/>
      <c r="SOB6" s="474"/>
      <c r="SOC6" s="481"/>
      <c r="SOD6" s="474"/>
      <c r="SOE6" s="498"/>
      <c r="SOF6" s="499"/>
      <c r="SOG6" s="474"/>
      <c r="SOH6" s="474"/>
      <c r="SOI6" s="481"/>
      <c r="SOJ6" s="474"/>
      <c r="SOK6" s="498"/>
      <c r="SOL6" s="499"/>
      <c r="SOM6" s="474"/>
      <c r="SON6" s="474"/>
      <c r="SOO6" s="481"/>
      <c r="SOP6" s="474"/>
      <c r="SOQ6" s="498"/>
      <c r="SOR6" s="499"/>
      <c r="SOS6" s="474"/>
      <c r="SOT6" s="474"/>
      <c r="SOU6" s="481"/>
      <c r="SOV6" s="474"/>
      <c r="SOW6" s="498"/>
      <c r="SOX6" s="499"/>
      <c r="SOY6" s="474"/>
      <c r="SOZ6" s="474"/>
      <c r="SPA6" s="481"/>
      <c r="SPB6" s="474"/>
      <c r="SPC6" s="498"/>
      <c r="SPD6" s="499"/>
      <c r="SPE6" s="474"/>
      <c r="SPF6" s="474"/>
      <c r="SPG6" s="481"/>
      <c r="SPH6" s="474"/>
      <c r="SPI6" s="498"/>
      <c r="SPJ6" s="499"/>
      <c r="SPK6" s="474"/>
      <c r="SPL6" s="474"/>
      <c r="SPM6" s="481"/>
      <c r="SPN6" s="474"/>
      <c r="SPO6" s="498"/>
      <c r="SPP6" s="499"/>
      <c r="SPQ6" s="474"/>
      <c r="SPR6" s="474"/>
      <c r="SPS6" s="481"/>
      <c r="SPT6" s="474"/>
      <c r="SPU6" s="498"/>
      <c r="SPV6" s="499"/>
      <c r="SPW6" s="474"/>
      <c r="SPX6" s="474"/>
      <c r="SPY6" s="481"/>
      <c r="SPZ6" s="474"/>
      <c r="SQA6" s="498"/>
      <c r="SQB6" s="499"/>
      <c r="SQC6" s="474"/>
      <c r="SQD6" s="474"/>
      <c r="SQE6" s="481"/>
      <c r="SQF6" s="474"/>
      <c r="SQG6" s="498"/>
      <c r="SQH6" s="499"/>
      <c r="SQI6" s="474"/>
      <c r="SQJ6" s="474"/>
      <c r="SQK6" s="481"/>
      <c r="SQL6" s="474"/>
      <c r="SQM6" s="498"/>
      <c r="SQN6" s="499"/>
      <c r="SQO6" s="474"/>
      <c r="SQP6" s="474"/>
      <c r="SQQ6" s="481"/>
      <c r="SQR6" s="474"/>
      <c r="SQS6" s="498"/>
      <c r="SQT6" s="499"/>
      <c r="SQU6" s="474"/>
      <c r="SQV6" s="474"/>
      <c r="SQW6" s="481"/>
      <c r="SQX6" s="474"/>
      <c r="SQY6" s="498"/>
      <c r="SQZ6" s="499"/>
      <c r="SRA6" s="474"/>
      <c r="SRB6" s="474"/>
      <c r="SRC6" s="481"/>
      <c r="SRD6" s="474"/>
      <c r="SRE6" s="498"/>
      <c r="SRF6" s="499"/>
      <c r="SRG6" s="474"/>
      <c r="SRH6" s="474"/>
      <c r="SRI6" s="481"/>
      <c r="SRJ6" s="474"/>
      <c r="SRK6" s="498"/>
      <c r="SRL6" s="499"/>
      <c r="SRM6" s="474"/>
      <c r="SRN6" s="474"/>
      <c r="SRO6" s="481"/>
      <c r="SRP6" s="474"/>
      <c r="SRQ6" s="498"/>
      <c r="SRR6" s="499"/>
      <c r="SRS6" s="474"/>
      <c r="SRT6" s="474"/>
      <c r="SRU6" s="481"/>
      <c r="SRV6" s="474"/>
      <c r="SRW6" s="498"/>
      <c r="SRX6" s="499"/>
      <c r="SRY6" s="474"/>
      <c r="SRZ6" s="474"/>
      <c r="SSA6" s="481"/>
      <c r="SSB6" s="474"/>
      <c r="SSC6" s="498"/>
      <c r="SSD6" s="499"/>
      <c r="SSE6" s="474"/>
      <c r="SSF6" s="474"/>
      <c r="SSG6" s="481"/>
      <c r="SSH6" s="474"/>
      <c r="SSI6" s="498"/>
      <c r="SSJ6" s="499"/>
      <c r="SSK6" s="474"/>
      <c r="SSL6" s="474"/>
      <c r="SSM6" s="481"/>
      <c r="SSN6" s="474"/>
      <c r="SSO6" s="498"/>
      <c r="SSP6" s="499"/>
      <c r="SSQ6" s="474"/>
      <c r="SSR6" s="474"/>
      <c r="SSS6" s="481"/>
      <c r="SST6" s="474"/>
      <c r="SSU6" s="498"/>
      <c r="SSV6" s="499"/>
      <c r="SSW6" s="474"/>
      <c r="SSX6" s="474"/>
      <c r="SSY6" s="481"/>
      <c r="SSZ6" s="474"/>
      <c r="STA6" s="498"/>
      <c r="STB6" s="499"/>
      <c r="STC6" s="474"/>
      <c r="STD6" s="474"/>
      <c r="STE6" s="481"/>
      <c r="STF6" s="474"/>
      <c r="STG6" s="498"/>
      <c r="STH6" s="499"/>
      <c r="STI6" s="474"/>
      <c r="STJ6" s="474"/>
      <c r="STK6" s="481"/>
      <c r="STL6" s="474"/>
      <c r="STM6" s="498"/>
      <c r="STN6" s="499"/>
      <c r="STO6" s="474"/>
      <c r="STP6" s="474"/>
      <c r="STQ6" s="481"/>
      <c r="STR6" s="474"/>
      <c r="STS6" s="498"/>
      <c r="STT6" s="499"/>
      <c r="STU6" s="474"/>
      <c r="STV6" s="474"/>
      <c r="STW6" s="481"/>
      <c r="STX6" s="474"/>
      <c r="STY6" s="498"/>
      <c r="STZ6" s="499"/>
      <c r="SUA6" s="474"/>
      <c r="SUB6" s="474"/>
      <c r="SUC6" s="481"/>
      <c r="SUD6" s="474"/>
      <c r="SUE6" s="498"/>
      <c r="SUF6" s="499"/>
      <c r="SUG6" s="474"/>
      <c r="SUH6" s="474"/>
      <c r="SUI6" s="481"/>
      <c r="SUJ6" s="474"/>
      <c r="SUK6" s="498"/>
      <c r="SUL6" s="499"/>
      <c r="SUM6" s="474"/>
      <c r="SUN6" s="474"/>
      <c r="SUO6" s="481"/>
      <c r="SUP6" s="474"/>
      <c r="SUQ6" s="498"/>
      <c r="SUR6" s="499"/>
      <c r="SUS6" s="474"/>
      <c r="SUT6" s="474"/>
      <c r="SUU6" s="481"/>
      <c r="SUV6" s="474"/>
      <c r="SUW6" s="498"/>
      <c r="SUX6" s="499"/>
      <c r="SUY6" s="474"/>
      <c r="SUZ6" s="474"/>
      <c r="SVA6" s="481"/>
      <c r="SVB6" s="474"/>
      <c r="SVC6" s="498"/>
      <c r="SVD6" s="499"/>
      <c r="SVE6" s="474"/>
      <c r="SVF6" s="474"/>
      <c r="SVG6" s="481"/>
      <c r="SVH6" s="474"/>
      <c r="SVI6" s="498"/>
      <c r="SVJ6" s="499"/>
      <c r="SVK6" s="474"/>
      <c r="SVL6" s="474"/>
      <c r="SVM6" s="481"/>
      <c r="SVN6" s="474"/>
      <c r="SVO6" s="498"/>
      <c r="SVP6" s="499"/>
      <c r="SVQ6" s="474"/>
      <c r="SVR6" s="474"/>
      <c r="SVS6" s="481"/>
      <c r="SVT6" s="474"/>
      <c r="SVU6" s="498"/>
      <c r="SVV6" s="499"/>
      <c r="SVW6" s="474"/>
      <c r="SVX6" s="474"/>
      <c r="SVY6" s="481"/>
      <c r="SVZ6" s="474"/>
      <c r="SWA6" s="498"/>
      <c r="SWB6" s="499"/>
      <c r="SWC6" s="474"/>
      <c r="SWD6" s="474"/>
      <c r="SWE6" s="481"/>
      <c r="SWF6" s="474"/>
      <c r="SWG6" s="498"/>
      <c r="SWH6" s="499"/>
      <c r="SWI6" s="474"/>
      <c r="SWJ6" s="474"/>
      <c r="SWK6" s="481"/>
      <c r="SWL6" s="474"/>
      <c r="SWM6" s="498"/>
      <c r="SWN6" s="499"/>
      <c r="SWO6" s="474"/>
      <c r="SWP6" s="474"/>
      <c r="SWQ6" s="481"/>
      <c r="SWR6" s="474"/>
      <c r="SWS6" s="498"/>
      <c r="SWT6" s="499"/>
      <c r="SWU6" s="474"/>
      <c r="SWV6" s="474"/>
      <c r="SWW6" s="481"/>
      <c r="SWX6" s="474"/>
      <c r="SWY6" s="498"/>
      <c r="SWZ6" s="499"/>
      <c r="SXA6" s="474"/>
      <c r="SXB6" s="474"/>
      <c r="SXC6" s="481"/>
      <c r="SXD6" s="474"/>
      <c r="SXE6" s="498"/>
      <c r="SXF6" s="499"/>
      <c r="SXG6" s="474"/>
      <c r="SXH6" s="474"/>
      <c r="SXI6" s="481"/>
      <c r="SXJ6" s="474"/>
      <c r="SXK6" s="498"/>
      <c r="SXL6" s="499"/>
      <c r="SXM6" s="474"/>
      <c r="SXN6" s="474"/>
      <c r="SXO6" s="481"/>
      <c r="SXP6" s="474"/>
      <c r="SXQ6" s="498"/>
      <c r="SXR6" s="499"/>
      <c r="SXS6" s="474"/>
      <c r="SXT6" s="474"/>
      <c r="SXU6" s="481"/>
      <c r="SXV6" s="474"/>
      <c r="SXW6" s="498"/>
      <c r="SXX6" s="499"/>
      <c r="SXY6" s="474"/>
      <c r="SXZ6" s="474"/>
      <c r="SYA6" s="481"/>
      <c r="SYB6" s="474"/>
      <c r="SYC6" s="498"/>
      <c r="SYD6" s="499"/>
      <c r="SYE6" s="474"/>
      <c r="SYF6" s="474"/>
      <c r="SYG6" s="481"/>
      <c r="SYH6" s="474"/>
      <c r="SYI6" s="498"/>
      <c r="SYJ6" s="499"/>
      <c r="SYK6" s="474"/>
      <c r="SYL6" s="474"/>
      <c r="SYM6" s="481"/>
      <c r="SYN6" s="474"/>
      <c r="SYO6" s="498"/>
      <c r="SYP6" s="499"/>
      <c r="SYQ6" s="474"/>
      <c r="SYR6" s="474"/>
      <c r="SYS6" s="481"/>
      <c r="SYT6" s="474"/>
      <c r="SYU6" s="498"/>
      <c r="SYV6" s="499"/>
      <c r="SYW6" s="474"/>
      <c r="SYX6" s="474"/>
      <c r="SYY6" s="481"/>
      <c r="SYZ6" s="474"/>
      <c r="SZA6" s="498"/>
      <c r="SZB6" s="499"/>
      <c r="SZC6" s="474"/>
      <c r="SZD6" s="474"/>
      <c r="SZE6" s="481"/>
      <c r="SZF6" s="474"/>
      <c r="SZG6" s="498"/>
      <c r="SZH6" s="499"/>
      <c r="SZI6" s="474"/>
      <c r="SZJ6" s="474"/>
      <c r="SZK6" s="481"/>
      <c r="SZL6" s="474"/>
      <c r="SZM6" s="498"/>
      <c r="SZN6" s="499"/>
      <c r="SZO6" s="474"/>
      <c r="SZP6" s="474"/>
      <c r="SZQ6" s="481"/>
      <c r="SZR6" s="474"/>
      <c r="SZS6" s="498"/>
      <c r="SZT6" s="499"/>
      <c r="SZU6" s="474"/>
      <c r="SZV6" s="474"/>
      <c r="SZW6" s="481"/>
      <c r="SZX6" s="474"/>
      <c r="SZY6" s="498"/>
      <c r="SZZ6" s="499"/>
      <c r="TAA6" s="474"/>
      <c r="TAB6" s="474"/>
      <c r="TAC6" s="481"/>
      <c r="TAD6" s="474"/>
      <c r="TAE6" s="498"/>
      <c r="TAF6" s="499"/>
      <c r="TAG6" s="474"/>
      <c r="TAH6" s="474"/>
      <c r="TAI6" s="481"/>
      <c r="TAJ6" s="474"/>
      <c r="TAK6" s="498"/>
      <c r="TAL6" s="499"/>
      <c r="TAM6" s="474"/>
      <c r="TAN6" s="474"/>
      <c r="TAO6" s="481"/>
      <c r="TAP6" s="474"/>
      <c r="TAQ6" s="498"/>
      <c r="TAR6" s="499"/>
      <c r="TAS6" s="474"/>
      <c r="TAT6" s="474"/>
      <c r="TAU6" s="481"/>
      <c r="TAV6" s="474"/>
      <c r="TAW6" s="498"/>
      <c r="TAX6" s="499"/>
      <c r="TAY6" s="474"/>
      <c r="TAZ6" s="474"/>
      <c r="TBA6" s="481"/>
      <c r="TBB6" s="474"/>
      <c r="TBC6" s="498"/>
      <c r="TBD6" s="499"/>
      <c r="TBE6" s="474"/>
      <c r="TBF6" s="474"/>
      <c r="TBG6" s="481"/>
      <c r="TBH6" s="474"/>
      <c r="TBI6" s="498"/>
      <c r="TBJ6" s="499"/>
      <c r="TBK6" s="474"/>
      <c r="TBL6" s="474"/>
      <c r="TBM6" s="481"/>
      <c r="TBN6" s="474"/>
      <c r="TBO6" s="498"/>
      <c r="TBP6" s="499"/>
      <c r="TBQ6" s="474"/>
      <c r="TBR6" s="474"/>
      <c r="TBS6" s="481"/>
      <c r="TBT6" s="474"/>
      <c r="TBU6" s="498"/>
      <c r="TBV6" s="499"/>
      <c r="TBW6" s="474"/>
      <c r="TBX6" s="474"/>
      <c r="TBY6" s="481"/>
      <c r="TBZ6" s="474"/>
      <c r="TCA6" s="498"/>
      <c r="TCB6" s="499"/>
      <c r="TCC6" s="474"/>
      <c r="TCD6" s="474"/>
      <c r="TCE6" s="481"/>
      <c r="TCF6" s="474"/>
      <c r="TCG6" s="498"/>
      <c r="TCH6" s="499"/>
      <c r="TCI6" s="474"/>
      <c r="TCJ6" s="474"/>
      <c r="TCK6" s="481"/>
      <c r="TCL6" s="474"/>
      <c r="TCM6" s="498"/>
      <c r="TCN6" s="499"/>
      <c r="TCO6" s="474"/>
      <c r="TCP6" s="474"/>
      <c r="TCQ6" s="481"/>
      <c r="TCR6" s="474"/>
      <c r="TCS6" s="498"/>
      <c r="TCT6" s="499"/>
      <c r="TCU6" s="474"/>
      <c r="TCV6" s="474"/>
      <c r="TCW6" s="481"/>
      <c r="TCX6" s="474"/>
      <c r="TCY6" s="498"/>
      <c r="TCZ6" s="499"/>
      <c r="TDA6" s="474"/>
      <c r="TDB6" s="474"/>
      <c r="TDC6" s="481"/>
      <c r="TDD6" s="474"/>
      <c r="TDE6" s="498"/>
      <c r="TDF6" s="499"/>
      <c r="TDG6" s="474"/>
      <c r="TDH6" s="474"/>
      <c r="TDI6" s="481"/>
      <c r="TDJ6" s="474"/>
      <c r="TDK6" s="498"/>
      <c r="TDL6" s="499"/>
      <c r="TDM6" s="474"/>
      <c r="TDN6" s="474"/>
      <c r="TDO6" s="481"/>
      <c r="TDP6" s="474"/>
      <c r="TDQ6" s="498"/>
      <c r="TDR6" s="499"/>
      <c r="TDS6" s="474"/>
      <c r="TDT6" s="474"/>
      <c r="TDU6" s="481"/>
      <c r="TDV6" s="474"/>
      <c r="TDW6" s="498"/>
      <c r="TDX6" s="499"/>
      <c r="TDY6" s="474"/>
      <c r="TDZ6" s="474"/>
      <c r="TEA6" s="481"/>
      <c r="TEB6" s="474"/>
      <c r="TEC6" s="498"/>
      <c r="TED6" s="499"/>
      <c r="TEE6" s="474"/>
      <c r="TEF6" s="474"/>
      <c r="TEG6" s="481"/>
      <c r="TEH6" s="474"/>
      <c r="TEI6" s="498"/>
      <c r="TEJ6" s="499"/>
      <c r="TEK6" s="474"/>
      <c r="TEL6" s="474"/>
      <c r="TEM6" s="481"/>
      <c r="TEN6" s="474"/>
      <c r="TEO6" s="498"/>
      <c r="TEP6" s="499"/>
      <c r="TEQ6" s="474"/>
      <c r="TER6" s="474"/>
      <c r="TES6" s="481"/>
      <c r="TET6" s="474"/>
      <c r="TEU6" s="498"/>
      <c r="TEV6" s="499"/>
      <c r="TEW6" s="474"/>
      <c r="TEX6" s="474"/>
      <c r="TEY6" s="481"/>
      <c r="TEZ6" s="474"/>
      <c r="TFA6" s="498"/>
      <c r="TFB6" s="499"/>
      <c r="TFC6" s="474"/>
      <c r="TFD6" s="474"/>
      <c r="TFE6" s="481"/>
      <c r="TFF6" s="474"/>
      <c r="TFG6" s="498"/>
      <c r="TFH6" s="499"/>
      <c r="TFI6" s="474"/>
      <c r="TFJ6" s="474"/>
      <c r="TFK6" s="481"/>
      <c r="TFL6" s="474"/>
      <c r="TFM6" s="498"/>
      <c r="TFN6" s="499"/>
      <c r="TFO6" s="474"/>
      <c r="TFP6" s="474"/>
      <c r="TFQ6" s="481"/>
      <c r="TFR6" s="474"/>
      <c r="TFS6" s="498"/>
      <c r="TFT6" s="499"/>
      <c r="TFU6" s="474"/>
      <c r="TFV6" s="474"/>
      <c r="TFW6" s="481"/>
      <c r="TFX6" s="474"/>
      <c r="TFY6" s="498"/>
      <c r="TFZ6" s="499"/>
      <c r="TGA6" s="474"/>
      <c r="TGB6" s="474"/>
      <c r="TGC6" s="481"/>
      <c r="TGD6" s="474"/>
      <c r="TGE6" s="498"/>
      <c r="TGF6" s="499"/>
      <c r="TGG6" s="474"/>
      <c r="TGH6" s="474"/>
      <c r="TGI6" s="481"/>
      <c r="TGJ6" s="474"/>
      <c r="TGK6" s="498"/>
      <c r="TGL6" s="499"/>
      <c r="TGM6" s="474"/>
      <c r="TGN6" s="474"/>
      <c r="TGO6" s="481"/>
      <c r="TGP6" s="474"/>
      <c r="TGQ6" s="498"/>
      <c r="TGR6" s="499"/>
      <c r="TGS6" s="474"/>
      <c r="TGT6" s="474"/>
      <c r="TGU6" s="481"/>
      <c r="TGV6" s="474"/>
      <c r="TGW6" s="498"/>
      <c r="TGX6" s="499"/>
      <c r="TGY6" s="474"/>
      <c r="TGZ6" s="474"/>
      <c r="THA6" s="481"/>
      <c r="THB6" s="474"/>
      <c r="THC6" s="498"/>
      <c r="THD6" s="499"/>
      <c r="THE6" s="474"/>
      <c r="THF6" s="474"/>
      <c r="THG6" s="481"/>
      <c r="THH6" s="474"/>
      <c r="THI6" s="498"/>
      <c r="THJ6" s="499"/>
      <c r="THK6" s="474"/>
      <c r="THL6" s="474"/>
      <c r="THM6" s="481"/>
      <c r="THN6" s="474"/>
      <c r="THO6" s="498"/>
      <c r="THP6" s="499"/>
      <c r="THQ6" s="474"/>
      <c r="THR6" s="474"/>
      <c r="THS6" s="481"/>
      <c r="THT6" s="474"/>
      <c r="THU6" s="498"/>
      <c r="THV6" s="499"/>
      <c r="THW6" s="474"/>
      <c r="THX6" s="474"/>
      <c r="THY6" s="481"/>
      <c r="THZ6" s="474"/>
      <c r="TIA6" s="498"/>
      <c r="TIB6" s="499"/>
      <c r="TIC6" s="474"/>
      <c r="TID6" s="474"/>
      <c r="TIE6" s="481"/>
      <c r="TIF6" s="474"/>
      <c r="TIG6" s="498"/>
      <c r="TIH6" s="499"/>
      <c r="TII6" s="474"/>
      <c r="TIJ6" s="474"/>
      <c r="TIK6" s="481"/>
      <c r="TIL6" s="474"/>
      <c r="TIM6" s="498"/>
      <c r="TIN6" s="499"/>
      <c r="TIO6" s="474"/>
      <c r="TIP6" s="474"/>
      <c r="TIQ6" s="481"/>
      <c r="TIR6" s="474"/>
      <c r="TIS6" s="498"/>
      <c r="TIT6" s="499"/>
      <c r="TIU6" s="474"/>
      <c r="TIV6" s="474"/>
      <c r="TIW6" s="481"/>
      <c r="TIX6" s="474"/>
      <c r="TIY6" s="498"/>
      <c r="TIZ6" s="499"/>
      <c r="TJA6" s="474"/>
      <c r="TJB6" s="474"/>
      <c r="TJC6" s="481"/>
      <c r="TJD6" s="474"/>
      <c r="TJE6" s="498"/>
      <c r="TJF6" s="499"/>
      <c r="TJG6" s="474"/>
      <c r="TJH6" s="474"/>
      <c r="TJI6" s="481"/>
      <c r="TJJ6" s="474"/>
      <c r="TJK6" s="498"/>
      <c r="TJL6" s="499"/>
      <c r="TJM6" s="474"/>
      <c r="TJN6" s="474"/>
      <c r="TJO6" s="481"/>
      <c r="TJP6" s="474"/>
      <c r="TJQ6" s="498"/>
      <c r="TJR6" s="499"/>
      <c r="TJS6" s="474"/>
      <c r="TJT6" s="474"/>
      <c r="TJU6" s="481"/>
      <c r="TJV6" s="474"/>
      <c r="TJW6" s="498"/>
      <c r="TJX6" s="499"/>
      <c r="TJY6" s="474"/>
      <c r="TJZ6" s="474"/>
      <c r="TKA6" s="481"/>
      <c r="TKB6" s="474"/>
      <c r="TKC6" s="498"/>
      <c r="TKD6" s="499"/>
      <c r="TKE6" s="474"/>
      <c r="TKF6" s="474"/>
      <c r="TKG6" s="481"/>
      <c r="TKH6" s="474"/>
      <c r="TKI6" s="498"/>
      <c r="TKJ6" s="499"/>
      <c r="TKK6" s="474"/>
      <c r="TKL6" s="474"/>
      <c r="TKM6" s="481"/>
      <c r="TKN6" s="474"/>
      <c r="TKO6" s="498"/>
      <c r="TKP6" s="499"/>
      <c r="TKQ6" s="474"/>
      <c r="TKR6" s="474"/>
      <c r="TKS6" s="481"/>
      <c r="TKT6" s="474"/>
      <c r="TKU6" s="498"/>
      <c r="TKV6" s="499"/>
      <c r="TKW6" s="474"/>
      <c r="TKX6" s="474"/>
      <c r="TKY6" s="481"/>
      <c r="TKZ6" s="474"/>
      <c r="TLA6" s="498"/>
      <c r="TLB6" s="499"/>
      <c r="TLC6" s="474"/>
      <c r="TLD6" s="474"/>
      <c r="TLE6" s="481"/>
      <c r="TLF6" s="474"/>
      <c r="TLG6" s="498"/>
      <c r="TLH6" s="499"/>
      <c r="TLI6" s="474"/>
      <c r="TLJ6" s="474"/>
      <c r="TLK6" s="481"/>
      <c r="TLL6" s="474"/>
      <c r="TLM6" s="498"/>
      <c r="TLN6" s="499"/>
      <c r="TLO6" s="474"/>
      <c r="TLP6" s="474"/>
      <c r="TLQ6" s="481"/>
      <c r="TLR6" s="474"/>
      <c r="TLS6" s="498"/>
      <c r="TLT6" s="499"/>
      <c r="TLU6" s="474"/>
      <c r="TLV6" s="474"/>
      <c r="TLW6" s="481"/>
      <c r="TLX6" s="474"/>
      <c r="TLY6" s="498"/>
      <c r="TLZ6" s="499"/>
      <c r="TMA6" s="474"/>
      <c r="TMB6" s="474"/>
      <c r="TMC6" s="481"/>
      <c r="TMD6" s="474"/>
      <c r="TME6" s="498"/>
      <c r="TMF6" s="499"/>
      <c r="TMG6" s="474"/>
      <c r="TMH6" s="474"/>
      <c r="TMI6" s="481"/>
      <c r="TMJ6" s="474"/>
      <c r="TMK6" s="498"/>
      <c r="TML6" s="499"/>
      <c r="TMM6" s="474"/>
      <c r="TMN6" s="474"/>
      <c r="TMO6" s="481"/>
      <c r="TMP6" s="474"/>
      <c r="TMQ6" s="498"/>
      <c r="TMR6" s="499"/>
      <c r="TMS6" s="474"/>
      <c r="TMT6" s="474"/>
      <c r="TMU6" s="481"/>
      <c r="TMV6" s="474"/>
      <c r="TMW6" s="498"/>
      <c r="TMX6" s="499"/>
      <c r="TMY6" s="474"/>
      <c r="TMZ6" s="474"/>
      <c r="TNA6" s="481"/>
      <c r="TNB6" s="474"/>
      <c r="TNC6" s="498"/>
      <c r="TND6" s="499"/>
      <c r="TNE6" s="474"/>
      <c r="TNF6" s="474"/>
      <c r="TNG6" s="481"/>
      <c r="TNH6" s="474"/>
      <c r="TNI6" s="498"/>
      <c r="TNJ6" s="499"/>
      <c r="TNK6" s="474"/>
      <c r="TNL6" s="474"/>
      <c r="TNM6" s="481"/>
      <c r="TNN6" s="474"/>
      <c r="TNO6" s="498"/>
      <c r="TNP6" s="499"/>
      <c r="TNQ6" s="474"/>
      <c r="TNR6" s="474"/>
      <c r="TNS6" s="481"/>
      <c r="TNT6" s="474"/>
      <c r="TNU6" s="498"/>
      <c r="TNV6" s="499"/>
      <c r="TNW6" s="474"/>
      <c r="TNX6" s="474"/>
      <c r="TNY6" s="481"/>
      <c r="TNZ6" s="474"/>
      <c r="TOA6" s="498"/>
      <c r="TOB6" s="499"/>
      <c r="TOC6" s="474"/>
      <c r="TOD6" s="474"/>
      <c r="TOE6" s="481"/>
      <c r="TOF6" s="474"/>
      <c r="TOG6" s="498"/>
      <c r="TOH6" s="499"/>
      <c r="TOI6" s="474"/>
      <c r="TOJ6" s="474"/>
      <c r="TOK6" s="481"/>
      <c r="TOL6" s="474"/>
      <c r="TOM6" s="498"/>
      <c r="TON6" s="499"/>
      <c r="TOO6" s="474"/>
      <c r="TOP6" s="474"/>
      <c r="TOQ6" s="481"/>
      <c r="TOR6" s="474"/>
      <c r="TOS6" s="498"/>
      <c r="TOT6" s="499"/>
      <c r="TOU6" s="474"/>
      <c r="TOV6" s="474"/>
      <c r="TOW6" s="481"/>
      <c r="TOX6" s="474"/>
      <c r="TOY6" s="498"/>
      <c r="TOZ6" s="499"/>
      <c r="TPA6" s="474"/>
      <c r="TPB6" s="474"/>
      <c r="TPC6" s="481"/>
      <c r="TPD6" s="474"/>
      <c r="TPE6" s="498"/>
      <c r="TPF6" s="499"/>
      <c r="TPG6" s="474"/>
      <c r="TPH6" s="474"/>
      <c r="TPI6" s="481"/>
      <c r="TPJ6" s="474"/>
      <c r="TPK6" s="498"/>
      <c r="TPL6" s="499"/>
      <c r="TPM6" s="474"/>
      <c r="TPN6" s="474"/>
      <c r="TPO6" s="481"/>
      <c r="TPP6" s="474"/>
      <c r="TPQ6" s="498"/>
      <c r="TPR6" s="499"/>
      <c r="TPS6" s="474"/>
      <c r="TPT6" s="474"/>
      <c r="TPU6" s="481"/>
      <c r="TPV6" s="474"/>
      <c r="TPW6" s="498"/>
      <c r="TPX6" s="499"/>
      <c r="TPY6" s="474"/>
      <c r="TPZ6" s="474"/>
      <c r="TQA6" s="481"/>
      <c r="TQB6" s="474"/>
      <c r="TQC6" s="498"/>
      <c r="TQD6" s="499"/>
      <c r="TQE6" s="474"/>
      <c r="TQF6" s="474"/>
      <c r="TQG6" s="481"/>
      <c r="TQH6" s="474"/>
      <c r="TQI6" s="498"/>
      <c r="TQJ6" s="499"/>
      <c r="TQK6" s="474"/>
      <c r="TQL6" s="474"/>
      <c r="TQM6" s="481"/>
      <c r="TQN6" s="474"/>
      <c r="TQO6" s="498"/>
      <c r="TQP6" s="499"/>
      <c r="TQQ6" s="474"/>
      <c r="TQR6" s="474"/>
      <c r="TQS6" s="481"/>
      <c r="TQT6" s="474"/>
      <c r="TQU6" s="498"/>
      <c r="TQV6" s="499"/>
      <c r="TQW6" s="474"/>
      <c r="TQX6" s="474"/>
      <c r="TQY6" s="481"/>
      <c r="TQZ6" s="474"/>
      <c r="TRA6" s="498"/>
      <c r="TRB6" s="499"/>
      <c r="TRC6" s="474"/>
      <c r="TRD6" s="474"/>
      <c r="TRE6" s="481"/>
      <c r="TRF6" s="474"/>
      <c r="TRG6" s="498"/>
      <c r="TRH6" s="499"/>
      <c r="TRI6" s="474"/>
      <c r="TRJ6" s="474"/>
      <c r="TRK6" s="481"/>
      <c r="TRL6" s="474"/>
      <c r="TRM6" s="498"/>
      <c r="TRN6" s="499"/>
      <c r="TRO6" s="474"/>
      <c r="TRP6" s="474"/>
      <c r="TRQ6" s="481"/>
      <c r="TRR6" s="474"/>
      <c r="TRS6" s="498"/>
      <c r="TRT6" s="499"/>
      <c r="TRU6" s="474"/>
      <c r="TRV6" s="474"/>
      <c r="TRW6" s="481"/>
      <c r="TRX6" s="474"/>
      <c r="TRY6" s="498"/>
      <c r="TRZ6" s="499"/>
      <c r="TSA6" s="474"/>
      <c r="TSB6" s="474"/>
      <c r="TSC6" s="481"/>
      <c r="TSD6" s="474"/>
      <c r="TSE6" s="498"/>
      <c r="TSF6" s="499"/>
      <c r="TSG6" s="474"/>
      <c r="TSH6" s="474"/>
      <c r="TSI6" s="481"/>
      <c r="TSJ6" s="474"/>
      <c r="TSK6" s="498"/>
      <c r="TSL6" s="499"/>
      <c r="TSM6" s="474"/>
      <c r="TSN6" s="474"/>
      <c r="TSO6" s="481"/>
      <c r="TSP6" s="474"/>
      <c r="TSQ6" s="498"/>
      <c r="TSR6" s="499"/>
      <c r="TSS6" s="474"/>
      <c r="TST6" s="474"/>
      <c r="TSU6" s="481"/>
      <c r="TSV6" s="474"/>
      <c r="TSW6" s="498"/>
      <c r="TSX6" s="499"/>
      <c r="TSY6" s="474"/>
      <c r="TSZ6" s="474"/>
      <c r="TTA6" s="481"/>
      <c r="TTB6" s="474"/>
      <c r="TTC6" s="498"/>
      <c r="TTD6" s="499"/>
      <c r="TTE6" s="474"/>
      <c r="TTF6" s="474"/>
      <c r="TTG6" s="481"/>
      <c r="TTH6" s="474"/>
      <c r="TTI6" s="498"/>
      <c r="TTJ6" s="499"/>
      <c r="TTK6" s="474"/>
      <c r="TTL6" s="474"/>
      <c r="TTM6" s="481"/>
      <c r="TTN6" s="474"/>
      <c r="TTO6" s="498"/>
      <c r="TTP6" s="499"/>
      <c r="TTQ6" s="474"/>
      <c r="TTR6" s="474"/>
      <c r="TTS6" s="481"/>
      <c r="TTT6" s="474"/>
      <c r="TTU6" s="498"/>
      <c r="TTV6" s="499"/>
      <c r="TTW6" s="474"/>
      <c r="TTX6" s="474"/>
      <c r="TTY6" s="481"/>
      <c r="TTZ6" s="474"/>
      <c r="TUA6" s="498"/>
      <c r="TUB6" s="499"/>
      <c r="TUC6" s="474"/>
      <c r="TUD6" s="474"/>
      <c r="TUE6" s="481"/>
      <c r="TUF6" s="474"/>
      <c r="TUG6" s="498"/>
      <c r="TUH6" s="499"/>
      <c r="TUI6" s="474"/>
      <c r="TUJ6" s="474"/>
      <c r="TUK6" s="481"/>
      <c r="TUL6" s="474"/>
      <c r="TUM6" s="498"/>
      <c r="TUN6" s="499"/>
      <c r="TUO6" s="474"/>
      <c r="TUP6" s="474"/>
      <c r="TUQ6" s="481"/>
      <c r="TUR6" s="474"/>
      <c r="TUS6" s="498"/>
      <c r="TUT6" s="499"/>
      <c r="TUU6" s="474"/>
      <c r="TUV6" s="474"/>
      <c r="TUW6" s="481"/>
      <c r="TUX6" s="474"/>
      <c r="TUY6" s="498"/>
      <c r="TUZ6" s="499"/>
      <c r="TVA6" s="474"/>
      <c r="TVB6" s="474"/>
      <c r="TVC6" s="481"/>
      <c r="TVD6" s="474"/>
      <c r="TVE6" s="498"/>
      <c r="TVF6" s="499"/>
      <c r="TVG6" s="474"/>
      <c r="TVH6" s="474"/>
      <c r="TVI6" s="481"/>
      <c r="TVJ6" s="474"/>
      <c r="TVK6" s="498"/>
      <c r="TVL6" s="499"/>
      <c r="TVM6" s="474"/>
      <c r="TVN6" s="474"/>
      <c r="TVO6" s="481"/>
      <c r="TVP6" s="474"/>
      <c r="TVQ6" s="498"/>
      <c r="TVR6" s="499"/>
      <c r="TVS6" s="474"/>
      <c r="TVT6" s="474"/>
      <c r="TVU6" s="481"/>
      <c r="TVV6" s="474"/>
      <c r="TVW6" s="498"/>
      <c r="TVX6" s="499"/>
      <c r="TVY6" s="474"/>
      <c r="TVZ6" s="474"/>
      <c r="TWA6" s="481"/>
      <c r="TWB6" s="474"/>
      <c r="TWC6" s="498"/>
      <c r="TWD6" s="499"/>
      <c r="TWE6" s="474"/>
      <c r="TWF6" s="474"/>
      <c r="TWG6" s="481"/>
      <c r="TWH6" s="474"/>
      <c r="TWI6" s="498"/>
      <c r="TWJ6" s="499"/>
      <c r="TWK6" s="474"/>
      <c r="TWL6" s="474"/>
      <c r="TWM6" s="481"/>
      <c r="TWN6" s="474"/>
      <c r="TWO6" s="498"/>
      <c r="TWP6" s="499"/>
      <c r="TWQ6" s="474"/>
      <c r="TWR6" s="474"/>
      <c r="TWS6" s="481"/>
      <c r="TWT6" s="474"/>
      <c r="TWU6" s="498"/>
      <c r="TWV6" s="499"/>
      <c r="TWW6" s="474"/>
      <c r="TWX6" s="474"/>
      <c r="TWY6" s="481"/>
      <c r="TWZ6" s="474"/>
      <c r="TXA6" s="498"/>
      <c r="TXB6" s="499"/>
      <c r="TXC6" s="474"/>
      <c r="TXD6" s="474"/>
      <c r="TXE6" s="481"/>
      <c r="TXF6" s="474"/>
      <c r="TXG6" s="498"/>
      <c r="TXH6" s="499"/>
      <c r="TXI6" s="474"/>
      <c r="TXJ6" s="474"/>
      <c r="TXK6" s="481"/>
      <c r="TXL6" s="474"/>
      <c r="TXM6" s="498"/>
      <c r="TXN6" s="499"/>
      <c r="TXO6" s="474"/>
      <c r="TXP6" s="474"/>
      <c r="TXQ6" s="481"/>
      <c r="TXR6" s="474"/>
      <c r="TXS6" s="498"/>
      <c r="TXT6" s="499"/>
      <c r="TXU6" s="474"/>
      <c r="TXV6" s="474"/>
      <c r="TXW6" s="481"/>
      <c r="TXX6" s="474"/>
      <c r="TXY6" s="498"/>
      <c r="TXZ6" s="499"/>
      <c r="TYA6" s="474"/>
      <c r="TYB6" s="474"/>
      <c r="TYC6" s="481"/>
      <c r="TYD6" s="474"/>
      <c r="TYE6" s="498"/>
      <c r="TYF6" s="499"/>
      <c r="TYG6" s="474"/>
      <c r="TYH6" s="474"/>
      <c r="TYI6" s="481"/>
      <c r="TYJ6" s="474"/>
      <c r="TYK6" s="498"/>
      <c r="TYL6" s="499"/>
      <c r="TYM6" s="474"/>
      <c r="TYN6" s="474"/>
      <c r="TYO6" s="481"/>
      <c r="TYP6" s="474"/>
      <c r="TYQ6" s="498"/>
      <c r="TYR6" s="499"/>
      <c r="TYS6" s="474"/>
      <c r="TYT6" s="474"/>
      <c r="TYU6" s="481"/>
      <c r="TYV6" s="474"/>
      <c r="TYW6" s="498"/>
      <c r="TYX6" s="499"/>
      <c r="TYY6" s="474"/>
      <c r="TYZ6" s="474"/>
      <c r="TZA6" s="481"/>
      <c r="TZB6" s="474"/>
      <c r="TZC6" s="498"/>
      <c r="TZD6" s="499"/>
      <c r="TZE6" s="474"/>
      <c r="TZF6" s="474"/>
      <c r="TZG6" s="481"/>
      <c r="TZH6" s="474"/>
      <c r="TZI6" s="498"/>
      <c r="TZJ6" s="499"/>
      <c r="TZK6" s="474"/>
      <c r="TZL6" s="474"/>
      <c r="TZM6" s="481"/>
      <c r="TZN6" s="474"/>
      <c r="TZO6" s="498"/>
      <c r="TZP6" s="499"/>
      <c r="TZQ6" s="474"/>
      <c r="TZR6" s="474"/>
      <c r="TZS6" s="481"/>
      <c r="TZT6" s="474"/>
      <c r="TZU6" s="498"/>
      <c r="TZV6" s="499"/>
      <c r="TZW6" s="474"/>
      <c r="TZX6" s="474"/>
      <c r="TZY6" s="481"/>
      <c r="TZZ6" s="474"/>
      <c r="UAA6" s="498"/>
      <c r="UAB6" s="499"/>
      <c r="UAC6" s="474"/>
      <c r="UAD6" s="474"/>
      <c r="UAE6" s="481"/>
      <c r="UAF6" s="474"/>
      <c r="UAG6" s="498"/>
      <c r="UAH6" s="499"/>
      <c r="UAI6" s="474"/>
      <c r="UAJ6" s="474"/>
      <c r="UAK6" s="481"/>
      <c r="UAL6" s="474"/>
      <c r="UAM6" s="498"/>
      <c r="UAN6" s="499"/>
      <c r="UAO6" s="474"/>
      <c r="UAP6" s="474"/>
      <c r="UAQ6" s="481"/>
      <c r="UAR6" s="474"/>
      <c r="UAS6" s="498"/>
      <c r="UAT6" s="499"/>
      <c r="UAU6" s="474"/>
      <c r="UAV6" s="474"/>
      <c r="UAW6" s="481"/>
      <c r="UAX6" s="474"/>
      <c r="UAY6" s="498"/>
      <c r="UAZ6" s="499"/>
      <c r="UBA6" s="474"/>
      <c r="UBB6" s="474"/>
      <c r="UBC6" s="481"/>
      <c r="UBD6" s="474"/>
      <c r="UBE6" s="498"/>
      <c r="UBF6" s="499"/>
      <c r="UBG6" s="474"/>
      <c r="UBH6" s="474"/>
      <c r="UBI6" s="481"/>
      <c r="UBJ6" s="474"/>
      <c r="UBK6" s="498"/>
      <c r="UBL6" s="499"/>
      <c r="UBM6" s="474"/>
      <c r="UBN6" s="474"/>
      <c r="UBO6" s="481"/>
      <c r="UBP6" s="474"/>
      <c r="UBQ6" s="498"/>
      <c r="UBR6" s="499"/>
      <c r="UBS6" s="474"/>
      <c r="UBT6" s="474"/>
      <c r="UBU6" s="481"/>
      <c r="UBV6" s="474"/>
      <c r="UBW6" s="498"/>
      <c r="UBX6" s="499"/>
      <c r="UBY6" s="474"/>
      <c r="UBZ6" s="474"/>
      <c r="UCA6" s="481"/>
      <c r="UCB6" s="474"/>
      <c r="UCC6" s="498"/>
      <c r="UCD6" s="499"/>
      <c r="UCE6" s="474"/>
      <c r="UCF6" s="474"/>
      <c r="UCG6" s="481"/>
      <c r="UCH6" s="474"/>
      <c r="UCI6" s="498"/>
      <c r="UCJ6" s="499"/>
      <c r="UCK6" s="474"/>
      <c r="UCL6" s="474"/>
      <c r="UCM6" s="481"/>
      <c r="UCN6" s="474"/>
      <c r="UCO6" s="498"/>
      <c r="UCP6" s="499"/>
      <c r="UCQ6" s="474"/>
      <c r="UCR6" s="474"/>
      <c r="UCS6" s="481"/>
      <c r="UCT6" s="474"/>
      <c r="UCU6" s="498"/>
      <c r="UCV6" s="499"/>
      <c r="UCW6" s="474"/>
      <c r="UCX6" s="474"/>
      <c r="UCY6" s="481"/>
      <c r="UCZ6" s="474"/>
      <c r="UDA6" s="498"/>
      <c r="UDB6" s="499"/>
      <c r="UDC6" s="474"/>
      <c r="UDD6" s="474"/>
      <c r="UDE6" s="481"/>
      <c r="UDF6" s="474"/>
      <c r="UDG6" s="498"/>
      <c r="UDH6" s="499"/>
      <c r="UDI6" s="474"/>
      <c r="UDJ6" s="474"/>
      <c r="UDK6" s="481"/>
      <c r="UDL6" s="474"/>
      <c r="UDM6" s="498"/>
      <c r="UDN6" s="499"/>
      <c r="UDO6" s="474"/>
      <c r="UDP6" s="474"/>
      <c r="UDQ6" s="481"/>
      <c r="UDR6" s="474"/>
      <c r="UDS6" s="498"/>
      <c r="UDT6" s="499"/>
      <c r="UDU6" s="474"/>
      <c r="UDV6" s="474"/>
      <c r="UDW6" s="481"/>
      <c r="UDX6" s="474"/>
      <c r="UDY6" s="498"/>
      <c r="UDZ6" s="499"/>
      <c r="UEA6" s="474"/>
      <c r="UEB6" s="474"/>
      <c r="UEC6" s="481"/>
      <c r="UED6" s="474"/>
      <c r="UEE6" s="498"/>
      <c r="UEF6" s="499"/>
      <c r="UEG6" s="474"/>
      <c r="UEH6" s="474"/>
      <c r="UEI6" s="481"/>
      <c r="UEJ6" s="474"/>
      <c r="UEK6" s="498"/>
      <c r="UEL6" s="499"/>
      <c r="UEM6" s="474"/>
      <c r="UEN6" s="474"/>
      <c r="UEO6" s="481"/>
      <c r="UEP6" s="474"/>
      <c r="UEQ6" s="498"/>
      <c r="UER6" s="499"/>
      <c r="UES6" s="474"/>
      <c r="UET6" s="474"/>
      <c r="UEU6" s="481"/>
      <c r="UEV6" s="474"/>
      <c r="UEW6" s="498"/>
      <c r="UEX6" s="499"/>
      <c r="UEY6" s="474"/>
      <c r="UEZ6" s="474"/>
      <c r="UFA6" s="481"/>
      <c r="UFB6" s="474"/>
      <c r="UFC6" s="498"/>
      <c r="UFD6" s="499"/>
      <c r="UFE6" s="474"/>
      <c r="UFF6" s="474"/>
      <c r="UFG6" s="481"/>
      <c r="UFH6" s="474"/>
      <c r="UFI6" s="498"/>
      <c r="UFJ6" s="499"/>
      <c r="UFK6" s="474"/>
      <c r="UFL6" s="474"/>
      <c r="UFM6" s="481"/>
      <c r="UFN6" s="474"/>
      <c r="UFO6" s="498"/>
      <c r="UFP6" s="499"/>
      <c r="UFQ6" s="474"/>
      <c r="UFR6" s="474"/>
      <c r="UFS6" s="481"/>
      <c r="UFT6" s="474"/>
      <c r="UFU6" s="498"/>
      <c r="UFV6" s="499"/>
      <c r="UFW6" s="474"/>
      <c r="UFX6" s="474"/>
      <c r="UFY6" s="481"/>
      <c r="UFZ6" s="474"/>
      <c r="UGA6" s="498"/>
      <c r="UGB6" s="499"/>
      <c r="UGC6" s="474"/>
      <c r="UGD6" s="474"/>
      <c r="UGE6" s="481"/>
      <c r="UGF6" s="474"/>
      <c r="UGG6" s="498"/>
      <c r="UGH6" s="499"/>
      <c r="UGI6" s="474"/>
      <c r="UGJ6" s="474"/>
      <c r="UGK6" s="481"/>
      <c r="UGL6" s="474"/>
      <c r="UGM6" s="498"/>
      <c r="UGN6" s="499"/>
      <c r="UGO6" s="474"/>
      <c r="UGP6" s="474"/>
      <c r="UGQ6" s="481"/>
      <c r="UGR6" s="474"/>
      <c r="UGS6" s="498"/>
      <c r="UGT6" s="499"/>
      <c r="UGU6" s="474"/>
      <c r="UGV6" s="474"/>
      <c r="UGW6" s="481"/>
      <c r="UGX6" s="474"/>
      <c r="UGY6" s="498"/>
      <c r="UGZ6" s="499"/>
      <c r="UHA6" s="474"/>
      <c r="UHB6" s="474"/>
      <c r="UHC6" s="481"/>
      <c r="UHD6" s="474"/>
      <c r="UHE6" s="498"/>
      <c r="UHF6" s="499"/>
      <c r="UHG6" s="474"/>
      <c r="UHH6" s="474"/>
      <c r="UHI6" s="481"/>
      <c r="UHJ6" s="474"/>
      <c r="UHK6" s="498"/>
      <c r="UHL6" s="499"/>
      <c r="UHM6" s="474"/>
      <c r="UHN6" s="474"/>
      <c r="UHO6" s="481"/>
      <c r="UHP6" s="474"/>
      <c r="UHQ6" s="498"/>
      <c r="UHR6" s="499"/>
      <c r="UHS6" s="474"/>
      <c r="UHT6" s="474"/>
      <c r="UHU6" s="481"/>
      <c r="UHV6" s="474"/>
      <c r="UHW6" s="498"/>
      <c r="UHX6" s="499"/>
      <c r="UHY6" s="474"/>
      <c r="UHZ6" s="474"/>
      <c r="UIA6" s="481"/>
      <c r="UIB6" s="474"/>
      <c r="UIC6" s="498"/>
      <c r="UID6" s="499"/>
      <c r="UIE6" s="474"/>
      <c r="UIF6" s="474"/>
      <c r="UIG6" s="481"/>
      <c r="UIH6" s="474"/>
      <c r="UII6" s="498"/>
      <c r="UIJ6" s="499"/>
      <c r="UIK6" s="474"/>
      <c r="UIL6" s="474"/>
      <c r="UIM6" s="481"/>
      <c r="UIN6" s="474"/>
      <c r="UIO6" s="498"/>
      <c r="UIP6" s="499"/>
      <c r="UIQ6" s="474"/>
      <c r="UIR6" s="474"/>
      <c r="UIS6" s="481"/>
      <c r="UIT6" s="474"/>
      <c r="UIU6" s="498"/>
      <c r="UIV6" s="499"/>
      <c r="UIW6" s="474"/>
      <c r="UIX6" s="474"/>
      <c r="UIY6" s="481"/>
      <c r="UIZ6" s="474"/>
      <c r="UJA6" s="498"/>
      <c r="UJB6" s="499"/>
      <c r="UJC6" s="474"/>
      <c r="UJD6" s="474"/>
      <c r="UJE6" s="481"/>
      <c r="UJF6" s="474"/>
      <c r="UJG6" s="498"/>
      <c r="UJH6" s="499"/>
      <c r="UJI6" s="474"/>
      <c r="UJJ6" s="474"/>
      <c r="UJK6" s="481"/>
      <c r="UJL6" s="474"/>
      <c r="UJM6" s="498"/>
      <c r="UJN6" s="499"/>
      <c r="UJO6" s="474"/>
      <c r="UJP6" s="474"/>
      <c r="UJQ6" s="481"/>
      <c r="UJR6" s="474"/>
      <c r="UJS6" s="498"/>
      <c r="UJT6" s="499"/>
      <c r="UJU6" s="474"/>
      <c r="UJV6" s="474"/>
      <c r="UJW6" s="481"/>
      <c r="UJX6" s="474"/>
      <c r="UJY6" s="498"/>
      <c r="UJZ6" s="499"/>
      <c r="UKA6" s="474"/>
      <c r="UKB6" s="474"/>
      <c r="UKC6" s="481"/>
      <c r="UKD6" s="474"/>
      <c r="UKE6" s="498"/>
      <c r="UKF6" s="499"/>
      <c r="UKG6" s="474"/>
      <c r="UKH6" s="474"/>
      <c r="UKI6" s="481"/>
      <c r="UKJ6" s="474"/>
      <c r="UKK6" s="498"/>
      <c r="UKL6" s="499"/>
      <c r="UKM6" s="474"/>
      <c r="UKN6" s="474"/>
      <c r="UKO6" s="481"/>
      <c r="UKP6" s="474"/>
      <c r="UKQ6" s="498"/>
      <c r="UKR6" s="499"/>
      <c r="UKS6" s="474"/>
      <c r="UKT6" s="474"/>
      <c r="UKU6" s="481"/>
      <c r="UKV6" s="474"/>
      <c r="UKW6" s="498"/>
      <c r="UKX6" s="499"/>
      <c r="UKY6" s="474"/>
      <c r="UKZ6" s="474"/>
      <c r="ULA6" s="481"/>
      <c r="ULB6" s="474"/>
      <c r="ULC6" s="498"/>
      <c r="ULD6" s="499"/>
      <c r="ULE6" s="474"/>
      <c r="ULF6" s="474"/>
      <c r="ULG6" s="481"/>
      <c r="ULH6" s="474"/>
      <c r="ULI6" s="498"/>
      <c r="ULJ6" s="499"/>
      <c r="ULK6" s="474"/>
      <c r="ULL6" s="474"/>
      <c r="ULM6" s="481"/>
      <c r="ULN6" s="474"/>
      <c r="ULO6" s="498"/>
      <c r="ULP6" s="499"/>
      <c r="ULQ6" s="474"/>
      <c r="ULR6" s="474"/>
      <c r="ULS6" s="481"/>
      <c r="ULT6" s="474"/>
      <c r="ULU6" s="498"/>
      <c r="ULV6" s="499"/>
      <c r="ULW6" s="474"/>
      <c r="ULX6" s="474"/>
      <c r="ULY6" s="481"/>
      <c r="ULZ6" s="474"/>
      <c r="UMA6" s="498"/>
      <c r="UMB6" s="499"/>
      <c r="UMC6" s="474"/>
      <c r="UMD6" s="474"/>
      <c r="UME6" s="481"/>
      <c r="UMF6" s="474"/>
      <c r="UMG6" s="498"/>
      <c r="UMH6" s="499"/>
      <c r="UMI6" s="474"/>
      <c r="UMJ6" s="474"/>
      <c r="UMK6" s="481"/>
      <c r="UML6" s="474"/>
      <c r="UMM6" s="498"/>
      <c r="UMN6" s="499"/>
      <c r="UMO6" s="474"/>
      <c r="UMP6" s="474"/>
      <c r="UMQ6" s="481"/>
      <c r="UMR6" s="474"/>
      <c r="UMS6" s="498"/>
      <c r="UMT6" s="499"/>
      <c r="UMU6" s="474"/>
      <c r="UMV6" s="474"/>
      <c r="UMW6" s="481"/>
      <c r="UMX6" s="474"/>
      <c r="UMY6" s="498"/>
      <c r="UMZ6" s="499"/>
      <c r="UNA6" s="474"/>
      <c r="UNB6" s="474"/>
      <c r="UNC6" s="481"/>
      <c r="UND6" s="474"/>
      <c r="UNE6" s="498"/>
      <c r="UNF6" s="499"/>
      <c r="UNG6" s="474"/>
      <c r="UNH6" s="474"/>
      <c r="UNI6" s="481"/>
      <c r="UNJ6" s="474"/>
      <c r="UNK6" s="498"/>
      <c r="UNL6" s="499"/>
      <c r="UNM6" s="474"/>
      <c r="UNN6" s="474"/>
      <c r="UNO6" s="481"/>
      <c r="UNP6" s="474"/>
      <c r="UNQ6" s="498"/>
      <c r="UNR6" s="499"/>
      <c r="UNS6" s="474"/>
      <c r="UNT6" s="474"/>
      <c r="UNU6" s="481"/>
      <c r="UNV6" s="474"/>
      <c r="UNW6" s="498"/>
      <c r="UNX6" s="499"/>
      <c r="UNY6" s="474"/>
      <c r="UNZ6" s="474"/>
      <c r="UOA6" s="481"/>
      <c r="UOB6" s="474"/>
      <c r="UOC6" s="498"/>
      <c r="UOD6" s="499"/>
      <c r="UOE6" s="474"/>
      <c r="UOF6" s="474"/>
      <c r="UOG6" s="481"/>
      <c r="UOH6" s="474"/>
      <c r="UOI6" s="498"/>
      <c r="UOJ6" s="499"/>
      <c r="UOK6" s="474"/>
      <c r="UOL6" s="474"/>
      <c r="UOM6" s="481"/>
      <c r="UON6" s="474"/>
      <c r="UOO6" s="498"/>
      <c r="UOP6" s="499"/>
      <c r="UOQ6" s="474"/>
      <c r="UOR6" s="474"/>
      <c r="UOS6" s="481"/>
      <c r="UOT6" s="474"/>
      <c r="UOU6" s="498"/>
      <c r="UOV6" s="499"/>
      <c r="UOW6" s="474"/>
      <c r="UOX6" s="474"/>
      <c r="UOY6" s="481"/>
      <c r="UOZ6" s="474"/>
      <c r="UPA6" s="498"/>
      <c r="UPB6" s="499"/>
      <c r="UPC6" s="474"/>
      <c r="UPD6" s="474"/>
      <c r="UPE6" s="481"/>
      <c r="UPF6" s="474"/>
      <c r="UPG6" s="498"/>
      <c r="UPH6" s="499"/>
      <c r="UPI6" s="474"/>
      <c r="UPJ6" s="474"/>
      <c r="UPK6" s="481"/>
      <c r="UPL6" s="474"/>
      <c r="UPM6" s="498"/>
      <c r="UPN6" s="499"/>
      <c r="UPO6" s="474"/>
      <c r="UPP6" s="474"/>
      <c r="UPQ6" s="481"/>
      <c r="UPR6" s="474"/>
      <c r="UPS6" s="498"/>
      <c r="UPT6" s="499"/>
      <c r="UPU6" s="474"/>
      <c r="UPV6" s="474"/>
      <c r="UPW6" s="481"/>
      <c r="UPX6" s="474"/>
      <c r="UPY6" s="498"/>
      <c r="UPZ6" s="499"/>
      <c r="UQA6" s="474"/>
      <c r="UQB6" s="474"/>
      <c r="UQC6" s="481"/>
      <c r="UQD6" s="474"/>
      <c r="UQE6" s="498"/>
      <c r="UQF6" s="499"/>
      <c r="UQG6" s="474"/>
      <c r="UQH6" s="474"/>
      <c r="UQI6" s="481"/>
      <c r="UQJ6" s="474"/>
      <c r="UQK6" s="498"/>
      <c r="UQL6" s="499"/>
      <c r="UQM6" s="474"/>
      <c r="UQN6" s="474"/>
      <c r="UQO6" s="481"/>
      <c r="UQP6" s="474"/>
      <c r="UQQ6" s="498"/>
      <c r="UQR6" s="499"/>
      <c r="UQS6" s="474"/>
      <c r="UQT6" s="474"/>
      <c r="UQU6" s="481"/>
      <c r="UQV6" s="474"/>
      <c r="UQW6" s="498"/>
      <c r="UQX6" s="499"/>
      <c r="UQY6" s="474"/>
      <c r="UQZ6" s="474"/>
      <c r="URA6" s="481"/>
      <c r="URB6" s="474"/>
      <c r="URC6" s="498"/>
      <c r="URD6" s="499"/>
      <c r="URE6" s="474"/>
      <c r="URF6" s="474"/>
      <c r="URG6" s="481"/>
      <c r="URH6" s="474"/>
      <c r="URI6" s="498"/>
      <c r="URJ6" s="499"/>
      <c r="URK6" s="474"/>
      <c r="URL6" s="474"/>
      <c r="URM6" s="481"/>
      <c r="URN6" s="474"/>
      <c r="URO6" s="498"/>
      <c r="URP6" s="499"/>
      <c r="URQ6" s="474"/>
      <c r="URR6" s="474"/>
      <c r="URS6" s="481"/>
      <c r="URT6" s="474"/>
      <c r="URU6" s="498"/>
      <c r="URV6" s="499"/>
      <c r="URW6" s="474"/>
      <c r="URX6" s="474"/>
      <c r="URY6" s="481"/>
      <c r="URZ6" s="474"/>
      <c r="USA6" s="498"/>
      <c r="USB6" s="499"/>
      <c r="USC6" s="474"/>
      <c r="USD6" s="474"/>
      <c r="USE6" s="481"/>
      <c r="USF6" s="474"/>
      <c r="USG6" s="498"/>
      <c r="USH6" s="499"/>
      <c r="USI6" s="474"/>
      <c r="USJ6" s="474"/>
      <c r="USK6" s="481"/>
      <c r="USL6" s="474"/>
      <c r="USM6" s="498"/>
      <c r="USN6" s="499"/>
      <c r="USO6" s="474"/>
      <c r="USP6" s="474"/>
      <c r="USQ6" s="481"/>
      <c r="USR6" s="474"/>
      <c r="USS6" s="498"/>
      <c r="UST6" s="499"/>
      <c r="USU6" s="474"/>
      <c r="USV6" s="474"/>
      <c r="USW6" s="481"/>
      <c r="USX6" s="474"/>
      <c r="USY6" s="498"/>
      <c r="USZ6" s="499"/>
      <c r="UTA6" s="474"/>
      <c r="UTB6" s="474"/>
      <c r="UTC6" s="481"/>
      <c r="UTD6" s="474"/>
      <c r="UTE6" s="498"/>
      <c r="UTF6" s="499"/>
      <c r="UTG6" s="474"/>
      <c r="UTH6" s="474"/>
      <c r="UTI6" s="481"/>
      <c r="UTJ6" s="474"/>
      <c r="UTK6" s="498"/>
      <c r="UTL6" s="499"/>
      <c r="UTM6" s="474"/>
      <c r="UTN6" s="474"/>
      <c r="UTO6" s="481"/>
      <c r="UTP6" s="474"/>
      <c r="UTQ6" s="498"/>
      <c r="UTR6" s="499"/>
      <c r="UTS6" s="474"/>
      <c r="UTT6" s="474"/>
      <c r="UTU6" s="481"/>
      <c r="UTV6" s="474"/>
      <c r="UTW6" s="498"/>
      <c r="UTX6" s="499"/>
      <c r="UTY6" s="474"/>
      <c r="UTZ6" s="474"/>
      <c r="UUA6" s="481"/>
      <c r="UUB6" s="474"/>
      <c r="UUC6" s="498"/>
      <c r="UUD6" s="499"/>
      <c r="UUE6" s="474"/>
      <c r="UUF6" s="474"/>
      <c r="UUG6" s="481"/>
      <c r="UUH6" s="474"/>
      <c r="UUI6" s="498"/>
      <c r="UUJ6" s="499"/>
      <c r="UUK6" s="474"/>
      <c r="UUL6" s="474"/>
      <c r="UUM6" s="481"/>
      <c r="UUN6" s="474"/>
      <c r="UUO6" s="498"/>
      <c r="UUP6" s="499"/>
      <c r="UUQ6" s="474"/>
      <c r="UUR6" s="474"/>
      <c r="UUS6" s="481"/>
      <c r="UUT6" s="474"/>
      <c r="UUU6" s="498"/>
      <c r="UUV6" s="499"/>
      <c r="UUW6" s="474"/>
      <c r="UUX6" s="474"/>
      <c r="UUY6" s="481"/>
      <c r="UUZ6" s="474"/>
      <c r="UVA6" s="498"/>
      <c r="UVB6" s="499"/>
      <c r="UVC6" s="474"/>
      <c r="UVD6" s="474"/>
      <c r="UVE6" s="481"/>
      <c r="UVF6" s="474"/>
      <c r="UVG6" s="498"/>
      <c r="UVH6" s="499"/>
      <c r="UVI6" s="474"/>
      <c r="UVJ6" s="474"/>
      <c r="UVK6" s="481"/>
      <c r="UVL6" s="474"/>
      <c r="UVM6" s="498"/>
      <c r="UVN6" s="499"/>
      <c r="UVO6" s="474"/>
      <c r="UVP6" s="474"/>
      <c r="UVQ6" s="481"/>
      <c r="UVR6" s="474"/>
      <c r="UVS6" s="498"/>
      <c r="UVT6" s="499"/>
      <c r="UVU6" s="474"/>
      <c r="UVV6" s="474"/>
      <c r="UVW6" s="481"/>
      <c r="UVX6" s="474"/>
      <c r="UVY6" s="498"/>
      <c r="UVZ6" s="499"/>
      <c r="UWA6" s="474"/>
      <c r="UWB6" s="474"/>
      <c r="UWC6" s="481"/>
      <c r="UWD6" s="474"/>
      <c r="UWE6" s="498"/>
      <c r="UWF6" s="499"/>
      <c r="UWG6" s="474"/>
      <c r="UWH6" s="474"/>
      <c r="UWI6" s="481"/>
      <c r="UWJ6" s="474"/>
      <c r="UWK6" s="498"/>
      <c r="UWL6" s="499"/>
      <c r="UWM6" s="474"/>
      <c r="UWN6" s="474"/>
      <c r="UWO6" s="481"/>
      <c r="UWP6" s="474"/>
      <c r="UWQ6" s="498"/>
      <c r="UWR6" s="499"/>
      <c r="UWS6" s="474"/>
      <c r="UWT6" s="474"/>
      <c r="UWU6" s="481"/>
      <c r="UWV6" s="474"/>
      <c r="UWW6" s="498"/>
      <c r="UWX6" s="499"/>
      <c r="UWY6" s="474"/>
      <c r="UWZ6" s="474"/>
      <c r="UXA6" s="481"/>
      <c r="UXB6" s="474"/>
      <c r="UXC6" s="498"/>
      <c r="UXD6" s="499"/>
      <c r="UXE6" s="474"/>
      <c r="UXF6" s="474"/>
      <c r="UXG6" s="481"/>
      <c r="UXH6" s="474"/>
      <c r="UXI6" s="498"/>
      <c r="UXJ6" s="499"/>
      <c r="UXK6" s="474"/>
      <c r="UXL6" s="474"/>
      <c r="UXM6" s="481"/>
      <c r="UXN6" s="474"/>
      <c r="UXO6" s="498"/>
      <c r="UXP6" s="499"/>
      <c r="UXQ6" s="474"/>
      <c r="UXR6" s="474"/>
      <c r="UXS6" s="481"/>
      <c r="UXT6" s="474"/>
      <c r="UXU6" s="498"/>
      <c r="UXV6" s="499"/>
      <c r="UXW6" s="474"/>
      <c r="UXX6" s="474"/>
      <c r="UXY6" s="481"/>
      <c r="UXZ6" s="474"/>
      <c r="UYA6" s="498"/>
      <c r="UYB6" s="499"/>
      <c r="UYC6" s="474"/>
      <c r="UYD6" s="474"/>
      <c r="UYE6" s="481"/>
      <c r="UYF6" s="474"/>
      <c r="UYG6" s="498"/>
      <c r="UYH6" s="499"/>
      <c r="UYI6" s="474"/>
      <c r="UYJ6" s="474"/>
      <c r="UYK6" s="481"/>
      <c r="UYL6" s="474"/>
      <c r="UYM6" s="498"/>
      <c r="UYN6" s="499"/>
      <c r="UYO6" s="474"/>
      <c r="UYP6" s="474"/>
      <c r="UYQ6" s="481"/>
      <c r="UYR6" s="474"/>
      <c r="UYS6" s="498"/>
      <c r="UYT6" s="499"/>
      <c r="UYU6" s="474"/>
      <c r="UYV6" s="474"/>
      <c r="UYW6" s="481"/>
      <c r="UYX6" s="474"/>
      <c r="UYY6" s="498"/>
      <c r="UYZ6" s="499"/>
      <c r="UZA6" s="474"/>
      <c r="UZB6" s="474"/>
      <c r="UZC6" s="481"/>
      <c r="UZD6" s="474"/>
      <c r="UZE6" s="498"/>
      <c r="UZF6" s="499"/>
      <c r="UZG6" s="474"/>
      <c r="UZH6" s="474"/>
      <c r="UZI6" s="481"/>
      <c r="UZJ6" s="474"/>
      <c r="UZK6" s="498"/>
      <c r="UZL6" s="499"/>
      <c r="UZM6" s="474"/>
      <c r="UZN6" s="474"/>
      <c r="UZO6" s="481"/>
      <c r="UZP6" s="474"/>
      <c r="UZQ6" s="498"/>
      <c r="UZR6" s="499"/>
      <c r="UZS6" s="474"/>
      <c r="UZT6" s="474"/>
      <c r="UZU6" s="481"/>
      <c r="UZV6" s="474"/>
      <c r="UZW6" s="498"/>
      <c r="UZX6" s="499"/>
      <c r="UZY6" s="474"/>
      <c r="UZZ6" s="474"/>
      <c r="VAA6" s="481"/>
      <c r="VAB6" s="474"/>
      <c r="VAC6" s="498"/>
      <c r="VAD6" s="499"/>
      <c r="VAE6" s="474"/>
      <c r="VAF6" s="474"/>
      <c r="VAG6" s="481"/>
      <c r="VAH6" s="474"/>
      <c r="VAI6" s="498"/>
      <c r="VAJ6" s="499"/>
      <c r="VAK6" s="474"/>
      <c r="VAL6" s="474"/>
      <c r="VAM6" s="481"/>
      <c r="VAN6" s="474"/>
      <c r="VAO6" s="498"/>
      <c r="VAP6" s="499"/>
      <c r="VAQ6" s="474"/>
      <c r="VAR6" s="474"/>
      <c r="VAS6" s="481"/>
      <c r="VAT6" s="474"/>
      <c r="VAU6" s="498"/>
      <c r="VAV6" s="499"/>
      <c r="VAW6" s="474"/>
      <c r="VAX6" s="474"/>
      <c r="VAY6" s="481"/>
      <c r="VAZ6" s="474"/>
      <c r="VBA6" s="498"/>
      <c r="VBB6" s="499"/>
      <c r="VBC6" s="474"/>
      <c r="VBD6" s="474"/>
      <c r="VBE6" s="481"/>
      <c r="VBF6" s="474"/>
      <c r="VBG6" s="498"/>
      <c r="VBH6" s="499"/>
      <c r="VBI6" s="474"/>
      <c r="VBJ6" s="474"/>
      <c r="VBK6" s="481"/>
      <c r="VBL6" s="474"/>
      <c r="VBM6" s="498"/>
      <c r="VBN6" s="499"/>
      <c r="VBO6" s="474"/>
      <c r="VBP6" s="474"/>
      <c r="VBQ6" s="481"/>
      <c r="VBR6" s="474"/>
      <c r="VBS6" s="498"/>
      <c r="VBT6" s="499"/>
      <c r="VBU6" s="474"/>
      <c r="VBV6" s="474"/>
      <c r="VBW6" s="481"/>
      <c r="VBX6" s="474"/>
      <c r="VBY6" s="498"/>
      <c r="VBZ6" s="499"/>
      <c r="VCA6" s="474"/>
      <c r="VCB6" s="474"/>
      <c r="VCC6" s="481"/>
      <c r="VCD6" s="474"/>
      <c r="VCE6" s="498"/>
      <c r="VCF6" s="499"/>
      <c r="VCG6" s="474"/>
      <c r="VCH6" s="474"/>
      <c r="VCI6" s="481"/>
      <c r="VCJ6" s="474"/>
      <c r="VCK6" s="498"/>
      <c r="VCL6" s="499"/>
      <c r="VCM6" s="474"/>
      <c r="VCN6" s="474"/>
      <c r="VCO6" s="481"/>
      <c r="VCP6" s="474"/>
      <c r="VCQ6" s="498"/>
      <c r="VCR6" s="499"/>
      <c r="VCS6" s="474"/>
      <c r="VCT6" s="474"/>
      <c r="VCU6" s="481"/>
      <c r="VCV6" s="474"/>
      <c r="VCW6" s="498"/>
      <c r="VCX6" s="499"/>
      <c r="VCY6" s="474"/>
      <c r="VCZ6" s="474"/>
      <c r="VDA6" s="481"/>
      <c r="VDB6" s="474"/>
      <c r="VDC6" s="498"/>
      <c r="VDD6" s="499"/>
      <c r="VDE6" s="474"/>
      <c r="VDF6" s="474"/>
      <c r="VDG6" s="481"/>
      <c r="VDH6" s="474"/>
      <c r="VDI6" s="498"/>
      <c r="VDJ6" s="499"/>
      <c r="VDK6" s="474"/>
      <c r="VDL6" s="474"/>
      <c r="VDM6" s="481"/>
      <c r="VDN6" s="474"/>
      <c r="VDO6" s="498"/>
      <c r="VDP6" s="499"/>
      <c r="VDQ6" s="474"/>
      <c r="VDR6" s="474"/>
      <c r="VDS6" s="481"/>
      <c r="VDT6" s="474"/>
      <c r="VDU6" s="498"/>
      <c r="VDV6" s="499"/>
      <c r="VDW6" s="474"/>
      <c r="VDX6" s="474"/>
      <c r="VDY6" s="481"/>
      <c r="VDZ6" s="474"/>
      <c r="VEA6" s="498"/>
      <c r="VEB6" s="499"/>
      <c r="VEC6" s="474"/>
      <c r="VED6" s="474"/>
      <c r="VEE6" s="481"/>
      <c r="VEF6" s="474"/>
      <c r="VEG6" s="498"/>
      <c r="VEH6" s="499"/>
      <c r="VEI6" s="474"/>
      <c r="VEJ6" s="474"/>
      <c r="VEK6" s="481"/>
      <c r="VEL6" s="474"/>
      <c r="VEM6" s="498"/>
      <c r="VEN6" s="499"/>
      <c r="VEO6" s="474"/>
      <c r="VEP6" s="474"/>
      <c r="VEQ6" s="481"/>
      <c r="VER6" s="474"/>
      <c r="VES6" s="498"/>
      <c r="VET6" s="499"/>
      <c r="VEU6" s="474"/>
      <c r="VEV6" s="474"/>
      <c r="VEW6" s="481"/>
      <c r="VEX6" s="474"/>
      <c r="VEY6" s="498"/>
      <c r="VEZ6" s="499"/>
      <c r="VFA6" s="474"/>
      <c r="VFB6" s="474"/>
      <c r="VFC6" s="481"/>
      <c r="VFD6" s="474"/>
      <c r="VFE6" s="498"/>
      <c r="VFF6" s="499"/>
      <c r="VFG6" s="474"/>
      <c r="VFH6" s="474"/>
      <c r="VFI6" s="481"/>
      <c r="VFJ6" s="474"/>
      <c r="VFK6" s="498"/>
      <c r="VFL6" s="499"/>
      <c r="VFM6" s="474"/>
      <c r="VFN6" s="474"/>
      <c r="VFO6" s="481"/>
      <c r="VFP6" s="474"/>
      <c r="VFQ6" s="498"/>
      <c r="VFR6" s="499"/>
      <c r="VFS6" s="474"/>
      <c r="VFT6" s="474"/>
      <c r="VFU6" s="481"/>
      <c r="VFV6" s="474"/>
      <c r="VFW6" s="498"/>
      <c r="VFX6" s="499"/>
      <c r="VFY6" s="474"/>
      <c r="VFZ6" s="474"/>
      <c r="VGA6" s="481"/>
      <c r="VGB6" s="474"/>
      <c r="VGC6" s="498"/>
      <c r="VGD6" s="499"/>
      <c r="VGE6" s="474"/>
      <c r="VGF6" s="474"/>
      <c r="VGG6" s="481"/>
      <c r="VGH6" s="474"/>
      <c r="VGI6" s="498"/>
      <c r="VGJ6" s="499"/>
      <c r="VGK6" s="474"/>
      <c r="VGL6" s="474"/>
      <c r="VGM6" s="481"/>
      <c r="VGN6" s="474"/>
      <c r="VGO6" s="498"/>
      <c r="VGP6" s="499"/>
      <c r="VGQ6" s="474"/>
      <c r="VGR6" s="474"/>
      <c r="VGS6" s="481"/>
      <c r="VGT6" s="474"/>
      <c r="VGU6" s="498"/>
      <c r="VGV6" s="499"/>
      <c r="VGW6" s="474"/>
      <c r="VGX6" s="474"/>
      <c r="VGY6" s="481"/>
      <c r="VGZ6" s="474"/>
      <c r="VHA6" s="498"/>
      <c r="VHB6" s="499"/>
      <c r="VHC6" s="474"/>
      <c r="VHD6" s="474"/>
      <c r="VHE6" s="481"/>
      <c r="VHF6" s="474"/>
      <c r="VHG6" s="498"/>
      <c r="VHH6" s="499"/>
      <c r="VHI6" s="474"/>
      <c r="VHJ6" s="474"/>
      <c r="VHK6" s="481"/>
      <c r="VHL6" s="474"/>
      <c r="VHM6" s="498"/>
      <c r="VHN6" s="499"/>
      <c r="VHO6" s="474"/>
      <c r="VHP6" s="474"/>
      <c r="VHQ6" s="481"/>
      <c r="VHR6" s="474"/>
      <c r="VHS6" s="498"/>
      <c r="VHT6" s="499"/>
      <c r="VHU6" s="474"/>
      <c r="VHV6" s="474"/>
      <c r="VHW6" s="481"/>
      <c r="VHX6" s="474"/>
      <c r="VHY6" s="498"/>
      <c r="VHZ6" s="499"/>
      <c r="VIA6" s="474"/>
      <c r="VIB6" s="474"/>
      <c r="VIC6" s="481"/>
      <c r="VID6" s="474"/>
      <c r="VIE6" s="498"/>
      <c r="VIF6" s="499"/>
      <c r="VIG6" s="474"/>
      <c r="VIH6" s="474"/>
      <c r="VII6" s="481"/>
      <c r="VIJ6" s="474"/>
      <c r="VIK6" s="498"/>
      <c r="VIL6" s="499"/>
      <c r="VIM6" s="474"/>
      <c r="VIN6" s="474"/>
      <c r="VIO6" s="481"/>
      <c r="VIP6" s="474"/>
      <c r="VIQ6" s="498"/>
      <c r="VIR6" s="499"/>
      <c r="VIS6" s="474"/>
      <c r="VIT6" s="474"/>
      <c r="VIU6" s="481"/>
      <c r="VIV6" s="474"/>
      <c r="VIW6" s="498"/>
      <c r="VIX6" s="499"/>
      <c r="VIY6" s="474"/>
      <c r="VIZ6" s="474"/>
      <c r="VJA6" s="481"/>
      <c r="VJB6" s="474"/>
      <c r="VJC6" s="498"/>
      <c r="VJD6" s="499"/>
      <c r="VJE6" s="474"/>
      <c r="VJF6" s="474"/>
      <c r="VJG6" s="481"/>
      <c r="VJH6" s="474"/>
      <c r="VJI6" s="498"/>
      <c r="VJJ6" s="499"/>
      <c r="VJK6" s="474"/>
      <c r="VJL6" s="474"/>
      <c r="VJM6" s="481"/>
      <c r="VJN6" s="474"/>
      <c r="VJO6" s="498"/>
      <c r="VJP6" s="499"/>
      <c r="VJQ6" s="474"/>
      <c r="VJR6" s="474"/>
      <c r="VJS6" s="481"/>
      <c r="VJT6" s="474"/>
      <c r="VJU6" s="498"/>
      <c r="VJV6" s="499"/>
      <c r="VJW6" s="474"/>
      <c r="VJX6" s="474"/>
      <c r="VJY6" s="481"/>
      <c r="VJZ6" s="474"/>
      <c r="VKA6" s="498"/>
      <c r="VKB6" s="499"/>
      <c r="VKC6" s="474"/>
      <c r="VKD6" s="474"/>
      <c r="VKE6" s="481"/>
      <c r="VKF6" s="474"/>
      <c r="VKG6" s="498"/>
      <c r="VKH6" s="499"/>
      <c r="VKI6" s="474"/>
      <c r="VKJ6" s="474"/>
      <c r="VKK6" s="481"/>
      <c r="VKL6" s="474"/>
      <c r="VKM6" s="498"/>
      <c r="VKN6" s="499"/>
      <c r="VKO6" s="474"/>
      <c r="VKP6" s="474"/>
      <c r="VKQ6" s="481"/>
      <c r="VKR6" s="474"/>
      <c r="VKS6" s="498"/>
      <c r="VKT6" s="499"/>
      <c r="VKU6" s="474"/>
      <c r="VKV6" s="474"/>
      <c r="VKW6" s="481"/>
      <c r="VKX6" s="474"/>
      <c r="VKY6" s="498"/>
      <c r="VKZ6" s="499"/>
      <c r="VLA6" s="474"/>
      <c r="VLB6" s="474"/>
      <c r="VLC6" s="481"/>
      <c r="VLD6" s="474"/>
      <c r="VLE6" s="498"/>
      <c r="VLF6" s="499"/>
      <c r="VLG6" s="474"/>
      <c r="VLH6" s="474"/>
      <c r="VLI6" s="481"/>
      <c r="VLJ6" s="474"/>
      <c r="VLK6" s="498"/>
      <c r="VLL6" s="499"/>
      <c r="VLM6" s="474"/>
      <c r="VLN6" s="474"/>
      <c r="VLO6" s="481"/>
      <c r="VLP6" s="474"/>
      <c r="VLQ6" s="498"/>
      <c r="VLR6" s="499"/>
      <c r="VLS6" s="474"/>
      <c r="VLT6" s="474"/>
      <c r="VLU6" s="481"/>
      <c r="VLV6" s="474"/>
      <c r="VLW6" s="498"/>
      <c r="VLX6" s="499"/>
      <c r="VLY6" s="474"/>
      <c r="VLZ6" s="474"/>
      <c r="VMA6" s="481"/>
      <c r="VMB6" s="474"/>
      <c r="VMC6" s="498"/>
      <c r="VMD6" s="499"/>
      <c r="VME6" s="474"/>
      <c r="VMF6" s="474"/>
      <c r="VMG6" s="481"/>
      <c r="VMH6" s="474"/>
      <c r="VMI6" s="498"/>
      <c r="VMJ6" s="499"/>
      <c r="VMK6" s="474"/>
      <c r="VML6" s="474"/>
      <c r="VMM6" s="481"/>
      <c r="VMN6" s="474"/>
      <c r="VMO6" s="498"/>
      <c r="VMP6" s="499"/>
      <c r="VMQ6" s="474"/>
      <c r="VMR6" s="474"/>
      <c r="VMS6" s="481"/>
      <c r="VMT6" s="474"/>
      <c r="VMU6" s="498"/>
      <c r="VMV6" s="499"/>
      <c r="VMW6" s="474"/>
      <c r="VMX6" s="474"/>
      <c r="VMY6" s="481"/>
      <c r="VMZ6" s="474"/>
      <c r="VNA6" s="498"/>
      <c r="VNB6" s="499"/>
      <c r="VNC6" s="474"/>
      <c r="VND6" s="474"/>
      <c r="VNE6" s="481"/>
      <c r="VNF6" s="474"/>
      <c r="VNG6" s="498"/>
      <c r="VNH6" s="499"/>
      <c r="VNI6" s="474"/>
      <c r="VNJ6" s="474"/>
      <c r="VNK6" s="481"/>
      <c r="VNL6" s="474"/>
      <c r="VNM6" s="498"/>
      <c r="VNN6" s="499"/>
      <c r="VNO6" s="474"/>
      <c r="VNP6" s="474"/>
      <c r="VNQ6" s="481"/>
      <c r="VNR6" s="474"/>
      <c r="VNS6" s="498"/>
      <c r="VNT6" s="499"/>
      <c r="VNU6" s="474"/>
      <c r="VNV6" s="474"/>
      <c r="VNW6" s="481"/>
      <c r="VNX6" s="474"/>
      <c r="VNY6" s="498"/>
      <c r="VNZ6" s="499"/>
      <c r="VOA6" s="474"/>
      <c r="VOB6" s="474"/>
      <c r="VOC6" s="481"/>
      <c r="VOD6" s="474"/>
      <c r="VOE6" s="498"/>
      <c r="VOF6" s="499"/>
      <c r="VOG6" s="474"/>
      <c r="VOH6" s="474"/>
      <c r="VOI6" s="481"/>
      <c r="VOJ6" s="474"/>
      <c r="VOK6" s="498"/>
      <c r="VOL6" s="499"/>
      <c r="VOM6" s="474"/>
      <c r="VON6" s="474"/>
      <c r="VOO6" s="481"/>
      <c r="VOP6" s="474"/>
      <c r="VOQ6" s="498"/>
      <c r="VOR6" s="499"/>
      <c r="VOS6" s="474"/>
      <c r="VOT6" s="474"/>
      <c r="VOU6" s="481"/>
      <c r="VOV6" s="474"/>
      <c r="VOW6" s="498"/>
      <c r="VOX6" s="499"/>
      <c r="VOY6" s="474"/>
      <c r="VOZ6" s="474"/>
      <c r="VPA6" s="481"/>
      <c r="VPB6" s="474"/>
      <c r="VPC6" s="498"/>
      <c r="VPD6" s="499"/>
      <c r="VPE6" s="474"/>
      <c r="VPF6" s="474"/>
      <c r="VPG6" s="481"/>
      <c r="VPH6" s="474"/>
      <c r="VPI6" s="498"/>
      <c r="VPJ6" s="499"/>
      <c r="VPK6" s="474"/>
      <c r="VPL6" s="474"/>
      <c r="VPM6" s="481"/>
      <c r="VPN6" s="474"/>
      <c r="VPO6" s="498"/>
      <c r="VPP6" s="499"/>
      <c r="VPQ6" s="474"/>
      <c r="VPR6" s="474"/>
      <c r="VPS6" s="481"/>
      <c r="VPT6" s="474"/>
      <c r="VPU6" s="498"/>
      <c r="VPV6" s="499"/>
      <c r="VPW6" s="474"/>
      <c r="VPX6" s="474"/>
      <c r="VPY6" s="481"/>
      <c r="VPZ6" s="474"/>
      <c r="VQA6" s="498"/>
      <c r="VQB6" s="499"/>
      <c r="VQC6" s="474"/>
      <c r="VQD6" s="474"/>
      <c r="VQE6" s="481"/>
      <c r="VQF6" s="474"/>
      <c r="VQG6" s="498"/>
      <c r="VQH6" s="499"/>
      <c r="VQI6" s="474"/>
      <c r="VQJ6" s="474"/>
      <c r="VQK6" s="481"/>
      <c r="VQL6" s="474"/>
      <c r="VQM6" s="498"/>
      <c r="VQN6" s="499"/>
      <c r="VQO6" s="474"/>
      <c r="VQP6" s="474"/>
      <c r="VQQ6" s="481"/>
      <c r="VQR6" s="474"/>
      <c r="VQS6" s="498"/>
      <c r="VQT6" s="499"/>
      <c r="VQU6" s="474"/>
      <c r="VQV6" s="474"/>
      <c r="VQW6" s="481"/>
      <c r="VQX6" s="474"/>
      <c r="VQY6" s="498"/>
      <c r="VQZ6" s="499"/>
      <c r="VRA6" s="474"/>
      <c r="VRB6" s="474"/>
      <c r="VRC6" s="481"/>
      <c r="VRD6" s="474"/>
      <c r="VRE6" s="498"/>
      <c r="VRF6" s="499"/>
      <c r="VRG6" s="474"/>
      <c r="VRH6" s="474"/>
      <c r="VRI6" s="481"/>
      <c r="VRJ6" s="474"/>
      <c r="VRK6" s="498"/>
      <c r="VRL6" s="499"/>
      <c r="VRM6" s="474"/>
      <c r="VRN6" s="474"/>
      <c r="VRO6" s="481"/>
      <c r="VRP6" s="474"/>
      <c r="VRQ6" s="498"/>
      <c r="VRR6" s="499"/>
      <c r="VRS6" s="474"/>
      <c r="VRT6" s="474"/>
      <c r="VRU6" s="481"/>
      <c r="VRV6" s="474"/>
      <c r="VRW6" s="498"/>
      <c r="VRX6" s="499"/>
      <c r="VRY6" s="474"/>
      <c r="VRZ6" s="474"/>
      <c r="VSA6" s="481"/>
      <c r="VSB6" s="474"/>
      <c r="VSC6" s="498"/>
      <c r="VSD6" s="499"/>
      <c r="VSE6" s="474"/>
      <c r="VSF6" s="474"/>
      <c r="VSG6" s="481"/>
      <c r="VSH6" s="474"/>
      <c r="VSI6" s="498"/>
      <c r="VSJ6" s="499"/>
      <c r="VSK6" s="474"/>
      <c r="VSL6" s="474"/>
      <c r="VSM6" s="481"/>
      <c r="VSN6" s="474"/>
      <c r="VSO6" s="498"/>
      <c r="VSP6" s="499"/>
      <c r="VSQ6" s="474"/>
      <c r="VSR6" s="474"/>
      <c r="VSS6" s="481"/>
      <c r="VST6" s="474"/>
      <c r="VSU6" s="498"/>
      <c r="VSV6" s="499"/>
      <c r="VSW6" s="474"/>
      <c r="VSX6" s="474"/>
      <c r="VSY6" s="481"/>
      <c r="VSZ6" s="474"/>
      <c r="VTA6" s="498"/>
      <c r="VTB6" s="499"/>
      <c r="VTC6" s="474"/>
      <c r="VTD6" s="474"/>
      <c r="VTE6" s="481"/>
      <c r="VTF6" s="474"/>
      <c r="VTG6" s="498"/>
      <c r="VTH6" s="499"/>
      <c r="VTI6" s="474"/>
      <c r="VTJ6" s="474"/>
      <c r="VTK6" s="481"/>
      <c r="VTL6" s="474"/>
      <c r="VTM6" s="498"/>
      <c r="VTN6" s="499"/>
      <c r="VTO6" s="474"/>
      <c r="VTP6" s="474"/>
      <c r="VTQ6" s="481"/>
      <c r="VTR6" s="474"/>
      <c r="VTS6" s="498"/>
      <c r="VTT6" s="499"/>
      <c r="VTU6" s="474"/>
      <c r="VTV6" s="474"/>
      <c r="VTW6" s="481"/>
      <c r="VTX6" s="474"/>
      <c r="VTY6" s="498"/>
      <c r="VTZ6" s="499"/>
      <c r="VUA6" s="474"/>
      <c r="VUB6" s="474"/>
      <c r="VUC6" s="481"/>
      <c r="VUD6" s="474"/>
      <c r="VUE6" s="498"/>
      <c r="VUF6" s="499"/>
      <c r="VUG6" s="474"/>
      <c r="VUH6" s="474"/>
      <c r="VUI6" s="481"/>
      <c r="VUJ6" s="474"/>
      <c r="VUK6" s="498"/>
      <c r="VUL6" s="499"/>
      <c r="VUM6" s="474"/>
      <c r="VUN6" s="474"/>
      <c r="VUO6" s="481"/>
      <c r="VUP6" s="474"/>
      <c r="VUQ6" s="498"/>
      <c r="VUR6" s="499"/>
      <c r="VUS6" s="474"/>
      <c r="VUT6" s="474"/>
      <c r="VUU6" s="481"/>
      <c r="VUV6" s="474"/>
      <c r="VUW6" s="498"/>
      <c r="VUX6" s="499"/>
      <c r="VUY6" s="474"/>
      <c r="VUZ6" s="474"/>
      <c r="VVA6" s="481"/>
      <c r="VVB6" s="474"/>
      <c r="VVC6" s="498"/>
      <c r="VVD6" s="499"/>
      <c r="VVE6" s="474"/>
      <c r="VVF6" s="474"/>
      <c r="VVG6" s="481"/>
      <c r="VVH6" s="474"/>
      <c r="VVI6" s="498"/>
      <c r="VVJ6" s="499"/>
      <c r="VVK6" s="474"/>
      <c r="VVL6" s="474"/>
      <c r="VVM6" s="481"/>
      <c r="VVN6" s="474"/>
      <c r="VVO6" s="498"/>
      <c r="VVP6" s="499"/>
      <c r="VVQ6" s="474"/>
      <c r="VVR6" s="474"/>
      <c r="VVS6" s="481"/>
      <c r="VVT6" s="474"/>
      <c r="VVU6" s="498"/>
      <c r="VVV6" s="499"/>
      <c r="VVW6" s="474"/>
      <c r="VVX6" s="474"/>
      <c r="VVY6" s="481"/>
      <c r="VVZ6" s="474"/>
      <c r="VWA6" s="498"/>
      <c r="VWB6" s="499"/>
      <c r="VWC6" s="474"/>
      <c r="VWD6" s="474"/>
      <c r="VWE6" s="481"/>
      <c r="VWF6" s="474"/>
      <c r="VWG6" s="498"/>
      <c r="VWH6" s="499"/>
      <c r="VWI6" s="474"/>
      <c r="VWJ6" s="474"/>
      <c r="VWK6" s="481"/>
      <c r="VWL6" s="474"/>
      <c r="VWM6" s="498"/>
      <c r="VWN6" s="499"/>
      <c r="VWO6" s="474"/>
      <c r="VWP6" s="474"/>
      <c r="VWQ6" s="481"/>
      <c r="VWR6" s="474"/>
      <c r="VWS6" s="498"/>
      <c r="VWT6" s="499"/>
      <c r="VWU6" s="474"/>
      <c r="VWV6" s="474"/>
      <c r="VWW6" s="481"/>
      <c r="VWX6" s="474"/>
      <c r="VWY6" s="498"/>
      <c r="VWZ6" s="499"/>
      <c r="VXA6" s="474"/>
      <c r="VXB6" s="474"/>
      <c r="VXC6" s="481"/>
      <c r="VXD6" s="474"/>
      <c r="VXE6" s="498"/>
      <c r="VXF6" s="499"/>
      <c r="VXG6" s="474"/>
      <c r="VXH6" s="474"/>
      <c r="VXI6" s="481"/>
      <c r="VXJ6" s="474"/>
      <c r="VXK6" s="498"/>
      <c r="VXL6" s="499"/>
      <c r="VXM6" s="474"/>
      <c r="VXN6" s="474"/>
      <c r="VXO6" s="481"/>
      <c r="VXP6" s="474"/>
      <c r="VXQ6" s="498"/>
      <c r="VXR6" s="499"/>
      <c r="VXS6" s="474"/>
      <c r="VXT6" s="474"/>
      <c r="VXU6" s="481"/>
      <c r="VXV6" s="474"/>
      <c r="VXW6" s="498"/>
      <c r="VXX6" s="499"/>
      <c r="VXY6" s="474"/>
      <c r="VXZ6" s="474"/>
      <c r="VYA6" s="481"/>
      <c r="VYB6" s="474"/>
      <c r="VYC6" s="498"/>
      <c r="VYD6" s="499"/>
      <c r="VYE6" s="474"/>
      <c r="VYF6" s="474"/>
      <c r="VYG6" s="481"/>
      <c r="VYH6" s="474"/>
      <c r="VYI6" s="498"/>
      <c r="VYJ6" s="499"/>
      <c r="VYK6" s="474"/>
      <c r="VYL6" s="474"/>
      <c r="VYM6" s="481"/>
      <c r="VYN6" s="474"/>
      <c r="VYO6" s="498"/>
      <c r="VYP6" s="499"/>
      <c r="VYQ6" s="474"/>
      <c r="VYR6" s="474"/>
      <c r="VYS6" s="481"/>
      <c r="VYT6" s="474"/>
      <c r="VYU6" s="498"/>
      <c r="VYV6" s="499"/>
      <c r="VYW6" s="474"/>
      <c r="VYX6" s="474"/>
      <c r="VYY6" s="481"/>
      <c r="VYZ6" s="474"/>
      <c r="VZA6" s="498"/>
      <c r="VZB6" s="499"/>
      <c r="VZC6" s="474"/>
      <c r="VZD6" s="474"/>
      <c r="VZE6" s="481"/>
      <c r="VZF6" s="474"/>
      <c r="VZG6" s="498"/>
      <c r="VZH6" s="499"/>
      <c r="VZI6" s="474"/>
      <c r="VZJ6" s="474"/>
      <c r="VZK6" s="481"/>
      <c r="VZL6" s="474"/>
      <c r="VZM6" s="498"/>
      <c r="VZN6" s="499"/>
      <c r="VZO6" s="474"/>
      <c r="VZP6" s="474"/>
      <c r="VZQ6" s="481"/>
      <c r="VZR6" s="474"/>
      <c r="VZS6" s="498"/>
      <c r="VZT6" s="499"/>
      <c r="VZU6" s="474"/>
      <c r="VZV6" s="474"/>
      <c r="VZW6" s="481"/>
      <c r="VZX6" s="474"/>
      <c r="VZY6" s="498"/>
      <c r="VZZ6" s="499"/>
      <c r="WAA6" s="474"/>
      <c r="WAB6" s="474"/>
      <c r="WAC6" s="481"/>
      <c r="WAD6" s="474"/>
      <c r="WAE6" s="498"/>
      <c r="WAF6" s="499"/>
      <c r="WAG6" s="474"/>
      <c r="WAH6" s="474"/>
      <c r="WAI6" s="481"/>
      <c r="WAJ6" s="474"/>
      <c r="WAK6" s="498"/>
      <c r="WAL6" s="499"/>
      <c r="WAM6" s="474"/>
      <c r="WAN6" s="474"/>
      <c r="WAO6" s="481"/>
      <c r="WAP6" s="474"/>
      <c r="WAQ6" s="498"/>
      <c r="WAR6" s="499"/>
      <c r="WAS6" s="474"/>
      <c r="WAT6" s="474"/>
      <c r="WAU6" s="481"/>
      <c r="WAV6" s="474"/>
      <c r="WAW6" s="498"/>
      <c r="WAX6" s="499"/>
      <c r="WAY6" s="474"/>
      <c r="WAZ6" s="474"/>
      <c r="WBA6" s="481"/>
      <c r="WBB6" s="474"/>
      <c r="WBC6" s="498"/>
      <c r="WBD6" s="499"/>
      <c r="WBE6" s="474"/>
      <c r="WBF6" s="474"/>
      <c r="WBG6" s="481"/>
      <c r="WBH6" s="474"/>
      <c r="WBI6" s="498"/>
      <c r="WBJ6" s="499"/>
      <c r="WBK6" s="474"/>
      <c r="WBL6" s="474"/>
      <c r="WBM6" s="481"/>
      <c r="WBN6" s="474"/>
      <c r="WBO6" s="498"/>
      <c r="WBP6" s="499"/>
      <c r="WBQ6" s="474"/>
      <c r="WBR6" s="474"/>
      <c r="WBS6" s="481"/>
      <c r="WBT6" s="474"/>
      <c r="WBU6" s="498"/>
      <c r="WBV6" s="499"/>
      <c r="WBW6" s="474"/>
      <c r="WBX6" s="474"/>
      <c r="WBY6" s="481"/>
      <c r="WBZ6" s="474"/>
      <c r="WCA6" s="498"/>
      <c r="WCB6" s="499"/>
      <c r="WCC6" s="474"/>
      <c r="WCD6" s="474"/>
      <c r="WCE6" s="481"/>
      <c r="WCF6" s="474"/>
      <c r="WCG6" s="498"/>
      <c r="WCH6" s="499"/>
      <c r="WCI6" s="474"/>
      <c r="WCJ6" s="474"/>
      <c r="WCK6" s="481"/>
      <c r="WCL6" s="474"/>
      <c r="WCM6" s="498"/>
      <c r="WCN6" s="499"/>
      <c r="WCO6" s="474"/>
      <c r="WCP6" s="474"/>
      <c r="WCQ6" s="481"/>
      <c r="WCR6" s="474"/>
      <c r="WCS6" s="498"/>
      <c r="WCT6" s="499"/>
      <c r="WCU6" s="474"/>
      <c r="WCV6" s="474"/>
      <c r="WCW6" s="481"/>
      <c r="WCX6" s="474"/>
      <c r="WCY6" s="498"/>
      <c r="WCZ6" s="499"/>
      <c r="WDA6" s="474"/>
      <c r="WDB6" s="474"/>
      <c r="WDC6" s="481"/>
      <c r="WDD6" s="474"/>
      <c r="WDE6" s="498"/>
      <c r="WDF6" s="499"/>
      <c r="WDG6" s="474"/>
      <c r="WDH6" s="474"/>
      <c r="WDI6" s="481"/>
      <c r="WDJ6" s="474"/>
      <c r="WDK6" s="498"/>
      <c r="WDL6" s="499"/>
      <c r="WDM6" s="474"/>
      <c r="WDN6" s="474"/>
      <c r="WDO6" s="481"/>
      <c r="WDP6" s="474"/>
      <c r="WDQ6" s="498"/>
      <c r="WDR6" s="499"/>
      <c r="WDS6" s="474"/>
      <c r="WDT6" s="474"/>
      <c r="WDU6" s="481"/>
      <c r="WDV6" s="474"/>
      <c r="WDW6" s="498"/>
      <c r="WDX6" s="499"/>
      <c r="WDY6" s="474"/>
      <c r="WDZ6" s="474"/>
      <c r="WEA6" s="481"/>
      <c r="WEB6" s="474"/>
      <c r="WEC6" s="498"/>
      <c r="WED6" s="499"/>
      <c r="WEE6" s="474"/>
      <c r="WEF6" s="474"/>
      <c r="WEG6" s="481"/>
      <c r="WEH6" s="474"/>
      <c r="WEI6" s="498"/>
      <c r="WEJ6" s="499"/>
      <c r="WEK6" s="474"/>
      <c r="WEL6" s="474"/>
      <c r="WEM6" s="481"/>
      <c r="WEN6" s="474"/>
      <c r="WEO6" s="498"/>
      <c r="WEP6" s="499"/>
      <c r="WEQ6" s="474"/>
      <c r="WER6" s="474"/>
      <c r="WES6" s="481"/>
      <c r="WET6" s="474"/>
      <c r="WEU6" s="498"/>
      <c r="WEV6" s="499"/>
      <c r="WEW6" s="474"/>
      <c r="WEX6" s="474"/>
      <c r="WEY6" s="481"/>
      <c r="WEZ6" s="474"/>
      <c r="WFA6" s="498"/>
      <c r="WFB6" s="499"/>
      <c r="WFC6" s="474"/>
      <c r="WFD6" s="474"/>
      <c r="WFE6" s="481"/>
      <c r="WFF6" s="474"/>
      <c r="WFG6" s="498"/>
      <c r="WFH6" s="499"/>
      <c r="WFI6" s="474"/>
      <c r="WFJ6" s="474"/>
      <c r="WFK6" s="481"/>
      <c r="WFL6" s="474"/>
      <c r="WFM6" s="498"/>
      <c r="WFN6" s="499"/>
      <c r="WFO6" s="474"/>
      <c r="WFP6" s="474"/>
      <c r="WFQ6" s="481"/>
      <c r="WFR6" s="474"/>
      <c r="WFS6" s="498"/>
      <c r="WFT6" s="499"/>
      <c r="WFU6" s="474"/>
      <c r="WFV6" s="474"/>
      <c r="WFW6" s="481"/>
      <c r="WFX6" s="474"/>
      <c r="WFY6" s="498"/>
      <c r="WFZ6" s="499"/>
      <c r="WGA6" s="474"/>
      <c r="WGB6" s="474"/>
      <c r="WGC6" s="481"/>
      <c r="WGD6" s="474"/>
      <c r="WGE6" s="498"/>
      <c r="WGF6" s="499"/>
      <c r="WGG6" s="474"/>
      <c r="WGH6" s="474"/>
      <c r="WGI6" s="481"/>
      <c r="WGJ6" s="474"/>
      <c r="WGK6" s="498"/>
      <c r="WGL6" s="499"/>
      <c r="WGM6" s="474"/>
      <c r="WGN6" s="474"/>
      <c r="WGO6" s="481"/>
      <c r="WGP6" s="474"/>
      <c r="WGQ6" s="498"/>
      <c r="WGR6" s="499"/>
      <c r="WGS6" s="474"/>
      <c r="WGT6" s="474"/>
      <c r="WGU6" s="481"/>
      <c r="WGV6" s="474"/>
      <c r="WGW6" s="498"/>
      <c r="WGX6" s="499"/>
      <c r="WGY6" s="474"/>
      <c r="WGZ6" s="474"/>
      <c r="WHA6" s="481"/>
      <c r="WHB6" s="474"/>
      <c r="WHC6" s="498"/>
      <c r="WHD6" s="499"/>
      <c r="WHE6" s="474"/>
      <c r="WHF6" s="474"/>
      <c r="WHG6" s="481"/>
      <c r="WHH6" s="474"/>
      <c r="WHI6" s="498"/>
      <c r="WHJ6" s="499"/>
      <c r="WHK6" s="474"/>
      <c r="WHL6" s="474"/>
      <c r="WHM6" s="481"/>
      <c r="WHN6" s="474"/>
      <c r="WHO6" s="498"/>
      <c r="WHP6" s="499"/>
      <c r="WHQ6" s="474"/>
      <c r="WHR6" s="474"/>
      <c r="WHS6" s="481"/>
      <c r="WHT6" s="474"/>
      <c r="WHU6" s="498"/>
      <c r="WHV6" s="499"/>
      <c r="WHW6" s="474"/>
      <c r="WHX6" s="474"/>
      <c r="WHY6" s="481"/>
      <c r="WHZ6" s="474"/>
      <c r="WIA6" s="498"/>
      <c r="WIB6" s="499"/>
      <c r="WIC6" s="474"/>
      <c r="WID6" s="474"/>
      <c r="WIE6" s="481"/>
      <c r="WIF6" s="474"/>
      <c r="WIG6" s="498"/>
      <c r="WIH6" s="499"/>
      <c r="WII6" s="474"/>
      <c r="WIJ6" s="474"/>
      <c r="WIK6" s="481"/>
      <c r="WIL6" s="474"/>
      <c r="WIM6" s="498"/>
      <c r="WIN6" s="499"/>
      <c r="WIO6" s="474"/>
      <c r="WIP6" s="474"/>
      <c r="WIQ6" s="481"/>
      <c r="WIR6" s="474"/>
      <c r="WIS6" s="498"/>
      <c r="WIT6" s="499"/>
      <c r="WIU6" s="474"/>
      <c r="WIV6" s="474"/>
      <c r="WIW6" s="481"/>
      <c r="WIX6" s="474"/>
      <c r="WIY6" s="498"/>
      <c r="WIZ6" s="499"/>
      <c r="WJA6" s="474"/>
      <c r="WJB6" s="474"/>
      <c r="WJC6" s="481"/>
      <c r="WJD6" s="474"/>
      <c r="WJE6" s="498"/>
      <c r="WJF6" s="499"/>
      <c r="WJG6" s="474"/>
      <c r="WJH6" s="474"/>
      <c r="WJI6" s="481"/>
      <c r="WJJ6" s="474"/>
      <c r="WJK6" s="498"/>
      <c r="WJL6" s="499"/>
      <c r="WJM6" s="474"/>
      <c r="WJN6" s="474"/>
      <c r="WJO6" s="481"/>
      <c r="WJP6" s="474"/>
      <c r="WJQ6" s="498"/>
      <c r="WJR6" s="499"/>
      <c r="WJS6" s="474"/>
      <c r="WJT6" s="474"/>
      <c r="WJU6" s="481"/>
      <c r="WJV6" s="474"/>
      <c r="WJW6" s="498"/>
      <c r="WJX6" s="499"/>
      <c r="WJY6" s="474"/>
      <c r="WJZ6" s="474"/>
      <c r="WKA6" s="481"/>
      <c r="WKB6" s="474"/>
      <c r="WKC6" s="498"/>
      <c r="WKD6" s="499"/>
      <c r="WKE6" s="474"/>
      <c r="WKF6" s="474"/>
      <c r="WKG6" s="481"/>
      <c r="WKH6" s="474"/>
      <c r="WKI6" s="498"/>
      <c r="WKJ6" s="499"/>
      <c r="WKK6" s="474"/>
      <c r="WKL6" s="474"/>
      <c r="WKM6" s="481"/>
      <c r="WKN6" s="474"/>
      <c r="WKO6" s="498"/>
      <c r="WKP6" s="499"/>
      <c r="WKQ6" s="474"/>
      <c r="WKR6" s="474"/>
      <c r="WKS6" s="481"/>
      <c r="WKT6" s="474"/>
      <c r="WKU6" s="498"/>
      <c r="WKV6" s="499"/>
      <c r="WKW6" s="474"/>
      <c r="WKX6" s="474"/>
      <c r="WKY6" s="481"/>
      <c r="WKZ6" s="474"/>
      <c r="WLA6" s="498"/>
      <c r="WLB6" s="499"/>
      <c r="WLC6" s="474"/>
      <c r="WLD6" s="474"/>
      <c r="WLE6" s="481"/>
      <c r="WLF6" s="474"/>
      <c r="WLG6" s="498"/>
      <c r="WLH6" s="499"/>
      <c r="WLI6" s="474"/>
      <c r="WLJ6" s="474"/>
      <c r="WLK6" s="481"/>
      <c r="WLL6" s="474"/>
      <c r="WLM6" s="498"/>
      <c r="WLN6" s="499"/>
      <c r="WLO6" s="474"/>
      <c r="WLP6" s="474"/>
      <c r="WLQ6" s="481"/>
      <c r="WLR6" s="474"/>
      <c r="WLS6" s="498"/>
      <c r="WLT6" s="499"/>
      <c r="WLU6" s="474"/>
      <c r="WLV6" s="474"/>
      <c r="WLW6" s="481"/>
      <c r="WLX6" s="474"/>
      <c r="WLY6" s="498"/>
      <c r="WLZ6" s="499"/>
      <c r="WMA6" s="474"/>
      <c r="WMB6" s="474"/>
      <c r="WMC6" s="481"/>
      <c r="WMD6" s="474"/>
      <c r="WME6" s="498"/>
      <c r="WMF6" s="499"/>
      <c r="WMG6" s="474"/>
      <c r="WMH6" s="474"/>
      <c r="WMI6" s="481"/>
      <c r="WMJ6" s="474"/>
      <c r="WMK6" s="498"/>
      <c r="WML6" s="499"/>
      <c r="WMM6" s="474"/>
      <c r="WMN6" s="474"/>
      <c r="WMO6" s="481"/>
      <c r="WMP6" s="474"/>
      <c r="WMQ6" s="498"/>
      <c r="WMR6" s="499"/>
      <c r="WMS6" s="474"/>
      <c r="WMT6" s="474"/>
      <c r="WMU6" s="481"/>
      <c r="WMV6" s="474"/>
      <c r="WMW6" s="498"/>
      <c r="WMX6" s="499"/>
      <c r="WMY6" s="474"/>
      <c r="WMZ6" s="474"/>
      <c r="WNA6" s="481"/>
      <c r="WNB6" s="474"/>
      <c r="WNC6" s="498"/>
      <c r="WND6" s="499"/>
      <c r="WNE6" s="474"/>
      <c r="WNF6" s="474"/>
      <c r="WNG6" s="481"/>
      <c r="WNH6" s="474"/>
      <c r="WNI6" s="498"/>
      <c r="WNJ6" s="499"/>
      <c r="WNK6" s="474"/>
      <c r="WNL6" s="474"/>
      <c r="WNM6" s="481"/>
      <c r="WNN6" s="474"/>
      <c r="WNO6" s="498"/>
      <c r="WNP6" s="499"/>
      <c r="WNQ6" s="474"/>
      <c r="WNR6" s="474"/>
      <c r="WNS6" s="481"/>
      <c r="WNT6" s="474"/>
      <c r="WNU6" s="498"/>
      <c r="WNV6" s="499"/>
      <c r="WNW6" s="474"/>
      <c r="WNX6" s="474"/>
      <c r="WNY6" s="481"/>
      <c r="WNZ6" s="474"/>
      <c r="WOA6" s="498"/>
      <c r="WOB6" s="499"/>
      <c r="WOC6" s="474"/>
      <c r="WOD6" s="474"/>
      <c r="WOE6" s="481"/>
      <c r="WOF6" s="474"/>
      <c r="WOG6" s="498"/>
      <c r="WOH6" s="499"/>
      <c r="WOI6" s="474"/>
      <c r="WOJ6" s="474"/>
      <c r="WOK6" s="481"/>
      <c r="WOL6" s="474"/>
      <c r="WOM6" s="498"/>
      <c r="WON6" s="499"/>
      <c r="WOO6" s="474"/>
      <c r="WOP6" s="474"/>
      <c r="WOQ6" s="481"/>
      <c r="WOR6" s="474"/>
      <c r="WOS6" s="498"/>
      <c r="WOT6" s="499"/>
      <c r="WOU6" s="474"/>
      <c r="WOV6" s="474"/>
      <c r="WOW6" s="481"/>
      <c r="WOX6" s="474"/>
      <c r="WOY6" s="498"/>
      <c r="WOZ6" s="499"/>
      <c r="WPA6" s="474"/>
      <c r="WPB6" s="474"/>
      <c r="WPC6" s="481"/>
      <c r="WPD6" s="474"/>
      <c r="WPE6" s="498"/>
      <c r="WPF6" s="499"/>
      <c r="WPG6" s="474"/>
      <c r="WPH6" s="474"/>
      <c r="WPI6" s="481"/>
      <c r="WPJ6" s="474"/>
      <c r="WPK6" s="498"/>
      <c r="WPL6" s="499"/>
      <c r="WPM6" s="474"/>
      <c r="WPN6" s="474"/>
      <c r="WPO6" s="481"/>
      <c r="WPP6" s="474"/>
      <c r="WPQ6" s="498"/>
      <c r="WPR6" s="499"/>
      <c r="WPS6" s="474"/>
      <c r="WPT6" s="474"/>
      <c r="WPU6" s="481"/>
      <c r="WPV6" s="474"/>
      <c r="WPW6" s="498"/>
      <c r="WPX6" s="499"/>
      <c r="WPY6" s="474"/>
      <c r="WPZ6" s="474"/>
      <c r="WQA6" s="481"/>
      <c r="WQB6" s="474"/>
      <c r="WQC6" s="498"/>
      <c r="WQD6" s="499"/>
      <c r="WQE6" s="474"/>
      <c r="WQF6" s="474"/>
      <c r="WQG6" s="481"/>
      <c r="WQH6" s="474"/>
      <c r="WQI6" s="498"/>
      <c r="WQJ6" s="499"/>
      <c r="WQK6" s="474"/>
      <c r="WQL6" s="474"/>
      <c r="WQM6" s="481"/>
      <c r="WQN6" s="474"/>
      <c r="WQO6" s="498"/>
      <c r="WQP6" s="499"/>
      <c r="WQQ6" s="474"/>
      <c r="WQR6" s="474"/>
      <c r="WQS6" s="481"/>
      <c r="WQT6" s="474"/>
      <c r="WQU6" s="498"/>
      <c r="WQV6" s="499"/>
      <c r="WQW6" s="474"/>
      <c r="WQX6" s="474"/>
      <c r="WQY6" s="481"/>
      <c r="WQZ6" s="474"/>
      <c r="WRA6" s="498"/>
      <c r="WRB6" s="499"/>
      <c r="WRC6" s="474"/>
      <c r="WRD6" s="474"/>
      <c r="WRE6" s="481"/>
      <c r="WRF6" s="474"/>
      <c r="WRG6" s="498"/>
      <c r="WRH6" s="499"/>
      <c r="WRI6" s="474"/>
      <c r="WRJ6" s="474"/>
      <c r="WRK6" s="481"/>
      <c r="WRL6" s="474"/>
      <c r="WRM6" s="498"/>
      <c r="WRN6" s="499"/>
      <c r="WRO6" s="474"/>
      <c r="WRP6" s="474"/>
      <c r="WRQ6" s="481"/>
      <c r="WRR6" s="474"/>
      <c r="WRS6" s="498"/>
      <c r="WRT6" s="499"/>
      <c r="WRU6" s="474"/>
      <c r="WRV6" s="474"/>
      <c r="WRW6" s="481"/>
      <c r="WRX6" s="474"/>
      <c r="WRY6" s="498"/>
      <c r="WRZ6" s="499"/>
      <c r="WSA6" s="474"/>
      <c r="WSB6" s="474"/>
      <c r="WSC6" s="481"/>
      <c r="WSD6" s="474"/>
      <c r="WSE6" s="498"/>
      <c r="WSF6" s="499"/>
      <c r="WSG6" s="474"/>
      <c r="WSH6" s="474"/>
      <c r="WSI6" s="481"/>
      <c r="WSJ6" s="474"/>
      <c r="WSK6" s="498"/>
      <c r="WSL6" s="499"/>
      <c r="WSM6" s="474"/>
      <c r="WSN6" s="474"/>
      <c r="WSO6" s="481"/>
      <c r="WSP6" s="474"/>
      <c r="WSQ6" s="498"/>
      <c r="WSR6" s="499"/>
      <c r="WSS6" s="474"/>
      <c r="WST6" s="474"/>
      <c r="WSU6" s="481"/>
      <c r="WSV6" s="474"/>
      <c r="WSW6" s="498"/>
      <c r="WSX6" s="499"/>
      <c r="WSY6" s="474"/>
      <c r="WSZ6" s="474"/>
      <c r="WTA6" s="481"/>
      <c r="WTB6" s="474"/>
      <c r="WTC6" s="498"/>
      <c r="WTD6" s="499"/>
      <c r="WTE6" s="474"/>
      <c r="WTF6" s="474"/>
      <c r="WTG6" s="481"/>
      <c r="WTH6" s="474"/>
      <c r="WTI6" s="498"/>
      <c r="WTJ6" s="499"/>
      <c r="WTK6" s="474"/>
      <c r="WTL6" s="474"/>
      <c r="WTM6" s="481"/>
      <c r="WTN6" s="474"/>
      <c r="WTO6" s="498"/>
      <c r="WTP6" s="499"/>
      <c r="WTQ6" s="474"/>
      <c r="WTR6" s="474"/>
      <c r="WTS6" s="481"/>
      <c r="WTT6" s="474"/>
      <c r="WTU6" s="498"/>
      <c r="WTV6" s="499"/>
      <c r="WTW6" s="474"/>
      <c r="WTX6" s="474"/>
      <c r="WTY6" s="481"/>
      <c r="WTZ6" s="474"/>
      <c r="WUA6" s="498"/>
      <c r="WUB6" s="499"/>
      <c r="WUC6" s="474"/>
      <c r="WUD6" s="474"/>
      <c r="WUE6" s="481"/>
      <c r="WUF6" s="474"/>
      <c r="WUG6" s="498"/>
      <c r="WUH6" s="499"/>
      <c r="WUI6" s="474"/>
      <c r="WUJ6" s="474"/>
      <c r="WUK6" s="481"/>
      <c r="WUL6" s="474"/>
      <c r="WUM6" s="498"/>
      <c r="WUN6" s="499"/>
      <c r="WUO6" s="474"/>
      <c r="WUP6" s="474"/>
      <c r="WUQ6" s="481"/>
      <c r="WUR6" s="474"/>
      <c r="WUS6" s="498"/>
      <c r="WUT6" s="499"/>
      <c r="WUU6" s="474"/>
      <c r="WUV6" s="474"/>
      <c r="WUW6" s="481"/>
      <c r="WUX6" s="474"/>
      <c r="WUY6" s="498"/>
      <c r="WUZ6" s="499"/>
      <c r="WVA6" s="474"/>
      <c r="WVB6" s="474"/>
      <c r="WVC6" s="481"/>
      <c r="WVD6" s="474"/>
      <c r="WVE6" s="498"/>
      <c r="WVF6" s="499"/>
      <c r="WVG6" s="474"/>
      <c r="WVH6" s="474"/>
      <c r="WVI6" s="481"/>
      <c r="WVJ6" s="474"/>
      <c r="WVK6" s="498"/>
      <c r="WVL6" s="499"/>
      <c r="WVM6" s="474"/>
      <c r="WVN6" s="474"/>
      <c r="WVO6" s="481"/>
      <c r="WVP6" s="474"/>
      <c r="WVQ6" s="498"/>
      <c r="WVR6" s="499"/>
      <c r="WVS6" s="474"/>
      <c r="WVT6" s="474"/>
      <c r="WVU6" s="481"/>
      <c r="WVV6" s="474"/>
      <c r="WVW6" s="498"/>
      <c r="WVX6" s="499"/>
      <c r="WVY6" s="474"/>
      <c r="WVZ6" s="474"/>
      <c r="WWA6" s="481"/>
      <c r="WWB6" s="474"/>
      <c r="WWC6" s="498"/>
      <c r="WWD6" s="499"/>
      <c r="WWE6" s="474"/>
      <c r="WWF6" s="474"/>
      <c r="WWG6" s="481"/>
      <c r="WWH6" s="474"/>
      <c r="WWI6" s="498"/>
      <c r="WWJ6" s="499"/>
      <c r="WWK6" s="474"/>
      <c r="WWL6" s="474"/>
      <c r="WWM6" s="481"/>
      <c r="WWN6" s="474"/>
      <c r="WWO6" s="498"/>
      <c r="WWP6" s="499"/>
      <c r="WWQ6" s="474"/>
      <c r="WWR6" s="474"/>
      <c r="WWS6" s="481"/>
      <c r="WWT6" s="474"/>
      <c r="WWU6" s="498"/>
      <c r="WWV6" s="499"/>
      <c r="WWW6" s="474"/>
      <c r="WWX6" s="474"/>
      <c r="WWY6" s="481"/>
      <c r="WWZ6" s="474"/>
      <c r="WXA6" s="498"/>
      <c r="WXB6" s="499"/>
      <c r="WXC6" s="474"/>
      <c r="WXD6" s="474"/>
      <c r="WXE6" s="481"/>
      <c r="WXF6" s="474"/>
      <c r="WXG6" s="498"/>
      <c r="WXH6" s="499"/>
      <c r="WXI6" s="474"/>
      <c r="WXJ6" s="474"/>
      <c r="WXK6" s="481"/>
      <c r="WXL6" s="474"/>
      <c r="WXM6" s="498"/>
      <c r="WXN6" s="499"/>
      <c r="WXO6" s="474"/>
      <c r="WXP6" s="474"/>
      <c r="WXQ6" s="481"/>
      <c r="WXR6" s="474"/>
      <c r="WXS6" s="498"/>
      <c r="WXT6" s="499"/>
      <c r="WXU6" s="474"/>
      <c r="WXV6" s="474"/>
      <c r="WXW6" s="481"/>
      <c r="WXX6" s="474"/>
      <c r="WXY6" s="498"/>
      <c r="WXZ6" s="499"/>
      <c r="WYA6" s="474"/>
      <c r="WYB6" s="474"/>
      <c r="WYC6" s="481"/>
      <c r="WYD6" s="474"/>
      <c r="WYE6" s="498"/>
      <c r="WYF6" s="499"/>
      <c r="WYG6" s="474"/>
      <c r="WYH6" s="474"/>
      <c r="WYI6" s="481"/>
      <c r="WYJ6" s="474"/>
      <c r="WYK6" s="498"/>
      <c r="WYL6" s="499"/>
      <c r="WYM6" s="474"/>
      <c r="WYN6" s="474"/>
      <c r="WYO6" s="481"/>
      <c r="WYP6" s="474"/>
      <c r="WYQ6" s="498"/>
      <c r="WYR6" s="499"/>
      <c r="WYS6" s="474"/>
      <c r="WYT6" s="474"/>
      <c r="WYU6" s="481"/>
      <c r="WYV6" s="474"/>
      <c r="WYW6" s="498"/>
      <c r="WYX6" s="499"/>
      <c r="WYY6" s="474"/>
      <c r="WYZ6" s="474"/>
      <c r="WZA6" s="481"/>
      <c r="WZB6" s="474"/>
      <c r="WZC6" s="498"/>
      <c r="WZD6" s="499"/>
      <c r="WZE6" s="474"/>
      <c r="WZF6" s="474"/>
      <c r="WZG6" s="481"/>
      <c r="WZH6" s="474"/>
      <c r="WZI6" s="498"/>
      <c r="WZJ6" s="499"/>
      <c r="WZK6" s="474"/>
      <c r="WZL6" s="474"/>
      <c r="WZM6" s="481"/>
      <c r="WZN6" s="474"/>
      <c r="WZO6" s="498"/>
      <c r="WZP6" s="499"/>
      <c r="WZQ6" s="474"/>
      <c r="WZR6" s="474"/>
      <c r="WZS6" s="481"/>
      <c r="WZT6" s="474"/>
      <c r="WZU6" s="498"/>
      <c r="WZV6" s="499"/>
      <c r="WZW6" s="474"/>
      <c r="WZX6" s="474"/>
      <c r="WZY6" s="481"/>
      <c r="WZZ6" s="474"/>
      <c r="XAA6" s="498"/>
      <c r="XAB6" s="499"/>
      <c r="XAC6" s="474"/>
      <c r="XAD6" s="474"/>
      <c r="XAE6" s="481"/>
      <c r="XAF6" s="474"/>
      <c r="XAG6" s="498"/>
      <c r="XAH6" s="499"/>
      <c r="XAI6" s="474"/>
      <c r="XAJ6" s="474"/>
      <c r="XAK6" s="481"/>
      <c r="XAL6" s="474"/>
      <c r="XAM6" s="498"/>
      <c r="XAN6" s="499"/>
      <c r="XAO6" s="474"/>
      <c r="XAP6" s="474"/>
      <c r="XAQ6" s="481"/>
      <c r="XAR6" s="474"/>
      <c r="XAS6" s="498"/>
      <c r="XAT6" s="499"/>
      <c r="XAU6" s="474"/>
      <c r="XAV6" s="474"/>
      <c r="XAW6" s="481"/>
      <c r="XAX6" s="474"/>
      <c r="XAY6" s="498"/>
      <c r="XAZ6" s="499"/>
      <c r="XBA6" s="474"/>
      <c r="XBB6" s="474"/>
      <c r="XBC6" s="481"/>
      <c r="XBD6" s="474"/>
      <c r="XBE6" s="498"/>
      <c r="XBF6" s="499"/>
      <c r="XBG6" s="474"/>
      <c r="XBH6" s="474"/>
      <c r="XBI6" s="481"/>
      <c r="XBJ6" s="474"/>
      <c r="XBK6" s="498"/>
      <c r="XBL6" s="499"/>
      <c r="XBM6" s="474"/>
      <c r="XBN6" s="474"/>
      <c r="XBO6" s="481"/>
      <c r="XBP6" s="474"/>
      <c r="XBQ6" s="498"/>
      <c r="XBR6" s="499"/>
      <c r="XBS6" s="474"/>
      <c r="XBT6" s="474"/>
      <c r="XBU6" s="481"/>
      <c r="XBV6" s="474"/>
      <c r="XBW6" s="498"/>
      <c r="XBX6" s="499"/>
      <c r="XBY6" s="474"/>
      <c r="XBZ6" s="474"/>
      <c r="XCA6" s="481"/>
      <c r="XCB6" s="474"/>
      <c r="XCC6" s="498"/>
      <c r="XCD6" s="499"/>
      <c r="XCE6" s="474"/>
      <c r="XCF6" s="474"/>
      <c r="XCG6" s="481"/>
      <c r="XCH6" s="474"/>
      <c r="XCI6" s="498"/>
      <c r="XCJ6" s="499"/>
      <c r="XCK6" s="474"/>
      <c r="XCL6" s="474"/>
      <c r="XCM6" s="481"/>
      <c r="XCN6" s="474"/>
      <c r="XCO6" s="498"/>
      <c r="XCP6" s="499"/>
      <c r="XCQ6" s="474"/>
      <c r="XCR6" s="474"/>
      <c r="XCS6" s="481"/>
      <c r="XCT6" s="474"/>
      <c r="XCU6" s="498"/>
      <c r="XCV6" s="499"/>
      <c r="XCW6" s="474"/>
      <c r="XCX6" s="474"/>
      <c r="XCY6" s="481"/>
      <c r="XCZ6" s="474"/>
      <c r="XDA6" s="498"/>
      <c r="XDB6" s="499"/>
      <c r="XDC6" s="474"/>
      <c r="XDD6" s="474"/>
      <c r="XDE6" s="481"/>
      <c r="XDF6" s="474"/>
      <c r="XDG6" s="498"/>
      <c r="XDH6" s="499"/>
      <c r="XDI6" s="474"/>
      <c r="XDJ6" s="474"/>
      <c r="XDK6" s="481"/>
      <c r="XDL6" s="474"/>
      <c r="XDM6" s="498"/>
      <c r="XDN6" s="499"/>
      <c r="XDO6" s="474"/>
      <c r="XDP6" s="474"/>
      <c r="XDQ6" s="481"/>
      <c r="XDR6" s="474"/>
      <c r="XDS6" s="498"/>
      <c r="XDT6" s="499"/>
      <c r="XDU6" s="474"/>
      <c r="XDV6" s="474"/>
      <c r="XDW6" s="481"/>
      <c r="XDX6" s="474"/>
      <c r="XDY6" s="498"/>
      <c r="XDZ6" s="499"/>
      <c r="XEA6" s="474"/>
      <c r="XEB6" s="474"/>
      <c r="XEC6" s="481"/>
      <c r="XED6" s="474"/>
      <c r="XEE6" s="498"/>
      <c r="XEF6" s="499"/>
      <c r="XEG6" s="474"/>
      <c r="XEH6" s="474"/>
      <c r="XEI6" s="481"/>
      <c r="XEJ6" s="474"/>
      <c r="XEK6" s="498"/>
      <c r="XEL6" s="499"/>
      <c r="XEM6" s="474"/>
      <c r="XEN6" s="474"/>
      <c r="XEO6" s="481"/>
      <c r="XEP6" s="474"/>
      <c r="XEQ6" s="498"/>
      <c r="XER6" s="499"/>
      <c r="XES6" s="474"/>
      <c r="XET6" s="474"/>
      <c r="XEU6" s="481"/>
      <c r="XEV6" s="474"/>
    </row>
    <row r="7" spans="1:16376" s="156" customFormat="1" ht="20.100000000000001" customHeight="1" x14ac:dyDescent="0.3">
      <c r="C7" s="929">
        <v>2</v>
      </c>
      <c r="D7" s="871" t="s">
        <v>1589</v>
      </c>
      <c r="E7" s="824" t="s">
        <v>4</v>
      </c>
      <c r="F7" s="835"/>
      <c r="G7" s="498">
        <v>1500</v>
      </c>
      <c r="H7" s="828" t="s">
        <v>1593</v>
      </c>
      <c r="I7" s="519">
        <v>3450</v>
      </c>
      <c r="J7" s="829" t="s">
        <v>2028</v>
      </c>
      <c r="K7" s="519">
        <v>3450</v>
      </c>
      <c r="L7" s="829" t="s">
        <v>2028</v>
      </c>
      <c r="M7" s="519">
        <v>3780</v>
      </c>
      <c r="N7" s="829" t="s">
        <v>2560</v>
      </c>
      <c r="O7" s="519">
        <v>3450</v>
      </c>
      <c r="P7" s="829" t="s">
        <v>2560</v>
      </c>
      <c r="Q7" s="519">
        <v>3300</v>
      </c>
      <c r="R7" s="829" t="s">
        <v>2560</v>
      </c>
      <c r="S7" s="519">
        <f>2500+950</f>
        <v>3450</v>
      </c>
      <c r="T7" s="824" t="s">
        <v>2475</v>
      </c>
      <c r="U7" s="519">
        <v>3450</v>
      </c>
      <c r="V7" s="699" t="s">
        <v>2744</v>
      </c>
      <c r="W7" s="1066">
        <f>100+3350</f>
        <v>3450</v>
      </c>
      <c r="X7" s="980" t="s">
        <v>2813</v>
      </c>
      <c r="Y7" s="1066">
        <v>3450</v>
      </c>
      <c r="Z7" s="472" t="s">
        <v>2768</v>
      </c>
      <c r="AA7" s="519">
        <f>3200+250</f>
        <v>3450</v>
      </c>
      <c r="AB7" s="472" t="s">
        <v>2768</v>
      </c>
      <c r="AC7" s="519">
        <v>3450</v>
      </c>
      <c r="AD7" s="472" t="s">
        <v>2814</v>
      </c>
      <c r="AE7" s="519">
        <f>800+2650</f>
        <v>3450</v>
      </c>
      <c r="AF7" s="156" t="s">
        <v>2814</v>
      </c>
      <c r="AG7" s="519">
        <f>1350+2100</f>
        <v>3450</v>
      </c>
      <c r="AH7" s="472" t="s">
        <v>2814</v>
      </c>
      <c r="AI7" s="519">
        <f>1900</f>
        <v>1900</v>
      </c>
      <c r="AJ7" s="839"/>
      <c r="AO7" s="472"/>
      <c r="AP7" s="472"/>
      <c r="AQ7" s="472"/>
      <c r="AR7" s="472" t="s">
        <v>2888</v>
      </c>
      <c r="AS7" s="472"/>
      <c r="AT7" s="472"/>
      <c r="AU7" s="472"/>
      <c r="AV7" s="472"/>
      <c r="AW7" s="472"/>
      <c r="AX7" s="472"/>
      <c r="BA7" s="156">
        <v>4500</v>
      </c>
    </row>
    <row r="8" spans="1:16376" s="156" customFormat="1" ht="20.100000000000001" customHeight="1" x14ac:dyDescent="0.3">
      <c r="C8" s="929">
        <v>3</v>
      </c>
      <c r="D8" s="871" t="s">
        <v>1645</v>
      </c>
      <c r="E8" s="824" t="s">
        <v>1677</v>
      </c>
      <c r="F8" s="835" t="s">
        <v>1681</v>
      </c>
      <c r="G8" s="498">
        <v>3000</v>
      </c>
      <c r="H8" s="793" t="s">
        <v>1868</v>
      </c>
      <c r="I8" s="519">
        <v>3200</v>
      </c>
      <c r="J8" s="829" t="s">
        <v>1781</v>
      </c>
      <c r="K8" s="519">
        <v>3200</v>
      </c>
      <c r="L8" s="829" t="s">
        <v>1781</v>
      </c>
      <c r="M8" s="519">
        <v>3300</v>
      </c>
      <c r="N8" s="156" t="s">
        <v>2731</v>
      </c>
      <c r="O8" s="519">
        <v>3350</v>
      </c>
      <c r="P8" s="829" t="s">
        <v>1869</v>
      </c>
      <c r="Q8" s="1013">
        <v>3300</v>
      </c>
      <c r="R8" s="829" t="s">
        <v>2731</v>
      </c>
      <c r="S8" s="1013">
        <v>3300</v>
      </c>
      <c r="T8" s="829" t="s">
        <v>2731</v>
      </c>
      <c r="U8" s="1013">
        <v>3300</v>
      </c>
      <c r="V8" s="829" t="s">
        <v>2731</v>
      </c>
      <c r="W8" s="1013">
        <v>3300</v>
      </c>
      <c r="X8" s="829" t="s">
        <v>2731</v>
      </c>
      <c r="Y8" s="1013">
        <v>3300</v>
      </c>
      <c r="Z8" s="829" t="s">
        <v>2731</v>
      </c>
      <c r="AA8" s="1013">
        <v>3300</v>
      </c>
      <c r="AB8" s="829" t="s">
        <v>2731</v>
      </c>
      <c r="AC8" s="1013">
        <v>3300</v>
      </c>
      <c r="AD8" s="829" t="s">
        <v>2731</v>
      </c>
      <c r="AE8" s="519">
        <v>3300</v>
      </c>
      <c r="AF8" s="156" t="s">
        <v>2766</v>
      </c>
      <c r="AG8" s="519">
        <v>3300</v>
      </c>
      <c r="AH8" s="156" t="s">
        <v>2766</v>
      </c>
      <c r="AI8" s="519">
        <v>3300</v>
      </c>
      <c r="AJ8" s="156" t="s">
        <v>2766</v>
      </c>
      <c r="AK8" s="1066">
        <v>3300</v>
      </c>
      <c r="AL8" s="156" t="s">
        <v>2766</v>
      </c>
      <c r="AM8" s="1074">
        <v>3780</v>
      </c>
      <c r="AN8" s="156" t="s">
        <v>2897</v>
      </c>
      <c r="AO8" s="1074">
        <v>3615</v>
      </c>
      <c r="AP8" s="156" t="s">
        <v>2897</v>
      </c>
      <c r="AQ8" s="1074">
        <v>3450</v>
      </c>
      <c r="AR8" s="156" t="s">
        <v>2897</v>
      </c>
      <c r="AS8" s="472" t="s">
        <v>2230</v>
      </c>
      <c r="AT8" s="472"/>
      <c r="AU8" s="472"/>
      <c r="AV8" s="472"/>
      <c r="AW8" s="472"/>
      <c r="AX8" s="472"/>
    </row>
    <row r="9" spans="1:16376" s="156" customFormat="1" ht="20.100000000000001" customHeight="1" x14ac:dyDescent="0.3">
      <c r="C9" s="929">
        <v>4</v>
      </c>
      <c r="D9" s="871" t="s">
        <v>1641</v>
      </c>
      <c r="E9" s="824" t="s">
        <v>1677</v>
      </c>
      <c r="F9" s="835" t="s">
        <v>1682</v>
      </c>
      <c r="G9" s="498">
        <v>1500</v>
      </c>
      <c r="H9" s="793" t="s">
        <v>1595</v>
      </c>
      <c r="I9" s="519">
        <v>3100</v>
      </c>
      <c r="J9" s="829" t="s">
        <v>2224</v>
      </c>
      <c r="K9" s="519">
        <v>3102</v>
      </c>
      <c r="L9" s="829" t="s">
        <v>1776</v>
      </c>
      <c r="M9" s="519">
        <v>3102</v>
      </c>
      <c r="N9" s="829" t="s">
        <v>2561</v>
      </c>
      <c r="O9" s="519">
        <v>3102</v>
      </c>
      <c r="P9" s="829" t="s">
        <v>2562</v>
      </c>
      <c r="Q9" s="519">
        <v>3102</v>
      </c>
      <c r="R9" s="829" t="s">
        <v>2563</v>
      </c>
      <c r="S9" s="519">
        <v>3100</v>
      </c>
      <c r="T9" s="472" t="s">
        <v>2564</v>
      </c>
      <c r="U9" s="519">
        <v>3100</v>
      </c>
      <c r="V9" s="472" t="s">
        <v>2565</v>
      </c>
      <c r="W9" s="519">
        <v>3100</v>
      </c>
      <c r="X9" s="472" t="s">
        <v>2566</v>
      </c>
      <c r="Y9" s="519">
        <v>3100</v>
      </c>
      <c r="Z9" s="472" t="s">
        <v>2567</v>
      </c>
      <c r="AA9" s="519">
        <v>3100</v>
      </c>
      <c r="AB9" s="472" t="s">
        <v>2568</v>
      </c>
      <c r="AC9" s="519">
        <v>3100</v>
      </c>
      <c r="AD9" s="472" t="s">
        <v>2569</v>
      </c>
      <c r="AE9" s="519">
        <v>3100</v>
      </c>
      <c r="AF9" s="472"/>
      <c r="AG9" s="519">
        <v>3100</v>
      </c>
      <c r="AH9" s="472"/>
      <c r="AI9" s="519">
        <v>3100</v>
      </c>
      <c r="AJ9" s="472" t="s">
        <v>2545</v>
      </c>
      <c r="AK9" s="942">
        <v>3100</v>
      </c>
      <c r="AL9" s="472"/>
      <c r="AM9" s="1013">
        <v>3100</v>
      </c>
      <c r="AN9" s="472"/>
      <c r="AO9" s="1071">
        <v>3100</v>
      </c>
      <c r="AP9" s="472"/>
      <c r="AQ9" s="1074">
        <v>3100</v>
      </c>
      <c r="AR9" s="472"/>
      <c r="AS9" s="472"/>
      <c r="AT9" s="472"/>
      <c r="AU9" s="472"/>
      <c r="AV9" s="472"/>
      <c r="AW9" s="472"/>
      <c r="AX9" s="472"/>
    </row>
    <row r="10" spans="1:16376" s="156" customFormat="1" ht="20.100000000000001" customHeight="1" x14ac:dyDescent="0.3">
      <c r="C10" s="981">
        <v>5</v>
      </c>
      <c r="D10" s="982" t="s">
        <v>1592</v>
      </c>
      <c r="E10" s="824" t="s">
        <v>1677</v>
      </c>
      <c r="F10" s="835" t="s">
        <v>1680</v>
      </c>
      <c r="G10" s="498">
        <v>1500</v>
      </c>
      <c r="H10" s="793" t="s">
        <v>1596</v>
      </c>
      <c r="I10" s="519">
        <v>3102</v>
      </c>
      <c r="J10" s="829" t="s">
        <v>1716</v>
      </c>
      <c r="K10" s="519">
        <v>3102</v>
      </c>
      <c r="L10" s="829"/>
      <c r="M10" s="519">
        <v>3102</v>
      </c>
      <c r="N10" s="829" t="s">
        <v>1803</v>
      </c>
      <c r="O10" s="519">
        <v>3102</v>
      </c>
      <c r="P10" s="829" t="s">
        <v>1871</v>
      </c>
      <c r="Q10" s="519">
        <v>3300</v>
      </c>
      <c r="R10" s="829" t="s">
        <v>1964</v>
      </c>
      <c r="S10" s="519">
        <v>3102</v>
      </c>
      <c r="T10" s="472" t="s">
        <v>2570</v>
      </c>
      <c r="U10" s="519">
        <v>3102</v>
      </c>
      <c r="V10" s="472" t="s">
        <v>2571</v>
      </c>
      <c r="W10" s="519">
        <v>3102</v>
      </c>
      <c r="X10" s="472" t="s">
        <v>2572</v>
      </c>
      <c r="Y10" s="519">
        <v>3300</v>
      </c>
      <c r="Z10" s="472" t="s">
        <v>2573</v>
      </c>
      <c r="AA10" s="519">
        <v>2900</v>
      </c>
      <c r="AB10" s="472" t="s">
        <v>2509</v>
      </c>
      <c r="AC10" s="519">
        <v>3100</v>
      </c>
      <c r="AD10" s="472" t="s">
        <v>2510</v>
      </c>
      <c r="AE10" s="519">
        <v>3100</v>
      </c>
      <c r="AF10" s="472"/>
      <c r="AG10" s="519">
        <v>3100</v>
      </c>
      <c r="AH10" s="472"/>
      <c r="AI10" s="519">
        <v>3100</v>
      </c>
      <c r="AJ10" s="472" t="s">
        <v>2284</v>
      </c>
      <c r="AK10" s="827">
        <v>3100</v>
      </c>
      <c r="AL10" s="472" t="s">
        <v>2478</v>
      </c>
      <c r="AM10" s="1013">
        <v>3100</v>
      </c>
      <c r="AN10" s="472" t="s">
        <v>2676</v>
      </c>
      <c r="AO10" s="1066">
        <v>3300</v>
      </c>
      <c r="AP10" s="472" t="s">
        <v>2775</v>
      </c>
      <c r="AQ10" s="1074">
        <v>3100</v>
      </c>
      <c r="AR10" s="472" t="s">
        <v>2882</v>
      </c>
      <c r="AS10" s="472"/>
      <c r="AT10" s="472"/>
      <c r="AU10" s="472"/>
      <c r="AV10" s="472"/>
      <c r="AW10" s="472"/>
      <c r="AX10" s="472"/>
    </row>
    <row r="11" spans="1:16376" s="156" customFormat="1" ht="20.100000000000001" customHeight="1" x14ac:dyDescent="0.3">
      <c r="A11" s="156">
        <v>4</v>
      </c>
      <c r="C11" s="929">
        <v>6</v>
      </c>
      <c r="D11" s="871" t="s">
        <v>1679</v>
      </c>
      <c r="E11" s="824"/>
      <c r="F11" s="835"/>
      <c r="G11" s="473">
        <v>3000</v>
      </c>
      <c r="H11" s="829" t="s">
        <v>1883</v>
      </c>
      <c r="I11" s="519">
        <v>3100</v>
      </c>
      <c r="J11" s="829" t="s">
        <v>1883</v>
      </c>
      <c r="K11" s="519">
        <v>3100</v>
      </c>
      <c r="L11" s="829" t="s">
        <v>1883</v>
      </c>
      <c r="M11" s="519">
        <v>3100</v>
      </c>
      <c r="N11" s="829" t="s">
        <v>1884</v>
      </c>
      <c r="O11" s="519">
        <v>3100</v>
      </c>
      <c r="P11" s="829" t="s">
        <v>1885</v>
      </c>
      <c r="Q11" s="519">
        <v>3100</v>
      </c>
      <c r="R11" s="829" t="s">
        <v>2574</v>
      </c>
      <c r="S11" s="519">
        <v>3100</v>
      </c>
      <c r="T11" s="472" t="s">
        <v>2575</v>
      </c>
      <c r="U11" s="519">
        <v>3100</v>
      </c>
      <c r="V11" s="472" t="s">
        <v>2576</v>
      </c>
      <c r="W11" s="519">
        <v>3290</v>
      </c>
      <c r="X11" s="472" t="s">
        <v>2577</v>
      </c>
      <c r="Y11" s="519">
        <v>3300</v>
      </c>
      <c r="Z11" s="472"/>
      <c r="AA11" s="519">
        <v>3100</v>
      </c>
      <c r="AB11" s="472" t="s">
        <v>2453</v>
      </c>
      <c r="AC11" s="519">
        <v>3100</v>
      </c>
      <c r="AD11" s="472" t="s">
        <v>2454</v>
      </c>
      <c r="AE11" s="519">
        <v>3300</v>
      </c>
      <c r="AF11" s="472"/>
      <c r="AG11" s="519">
        <v>3100</v>
      </c>
      <c r="AH11" s="472"/>
      <c r="AI11" s="519">
        <v>3100</v>
      </c>
      <c r="AJ11" s="472" t="s">
        <v>2455</v>
      </c>
      <c r="AK11" s="942">
        <v>3100</v>
      </c>
      <c r="AL11" s="472" t="s">
        <v>2728</v>
      </c>
      <c r="AM11" s="1013">
        <v>3100</v>
      </c>
      <c r="AN11" s="472" t="s">
        <v>2692</v>
      </c>
      <c r="AO11" s="1066">
        <v>3100</v>
      </c>
      <c r="AP11" s="472" t="s">
        <v>2805</v>
      </c>
      <c r="AQ11" s="1074">
        <v>3100</v>
      </c>
      <c r="AR11" s="472" t="s">
        <v>2852</v>
      </c>
      <c r="AS11" s="472"/>
      <c r="AT11" s="472"/>
      <c r="AU11" s="472"/>
      <c r="AV11" s="472"/>
      <c r="AW11" s="472"/>
      <c r="AX11" s="472"/>
    </row>
    <row r="12" spans="1:16376" s="156" customFormat="1" ht="20.100000000000001" customHeight="1" x14ac:dyDescent="0.3">
      <c r="C12" s="983">
        <v>7</v>
      </c>
      <c r="D12" s="984" t="s">
        <v>1646</v>
      </c>
      <c r="E12" s="824" t="s">
        <v>83</v>
      </c>
      <c r="F12" s="835" t="s">
        <v>1683</v>
      </c>
      <c r="G12" s="498">
        <v>3000</v>
      </c>
      <c r="H12" s="793" t="s">
        <v>1656</v>
      </c>
      <c r="I12" s="519">
        <v>3800</v>
      </c>
      <c r="J12" s="829" t="s">
        <v>1729</v>
      </c>
      <c r="K12" s="519">
        <v>3955</v>
      </c>
      <c r="L12" s="829" t="s">
        <v>1883</v>
      </c>
      <c r="M12" s="519">
        <v>3955</v>
      </c>
      <c r="N12" s="829" t="s">
        <v>1883</v>
      </c>
      <c r="O12" s="519">
        <v>3800</v>
      </c>
      <c r="P12" s="829" t="s">
        <v>2578</v>
      </c>
      <c r="Q12" s="519">
        <v>3800</v>
      </c>
      <c r="S12" s="519">
        <v>3800</v>
      </c>
      <c r="T12" s="979"/>
      <c r="U12" s="519">
        <v>3800</v>
      </c>
      <c r="V12" s="979"/>
      <c r="W12" s="519">
        <v>3800</v>
      </c>
      <c r="X12" s="472"/>
      <c r="Y12" s="519">
        <v>3800</v>
      </c>
      <c r="Z12" s="472"/>
      <c r="AA12" s="519">
        <v>3000</v>
      </c>
      <c r="AB12" s="472"/>
      <c r="AC12" s="519">
        <v>3800</v>
      </c>
      <c r="AD12" s="980" t="s">
        <v>2527</v>
      </c>
      <c r="AE12" s="519">
        <v>3800</v>
      </c>
      <c r="AF12" s="980" t="s">
        <v>2527</v>
      </c>
      <c r="AG12" s="519">
        <v>5850</v>
      </c>
      <c r="AH12" s="980" t="s">
        <v>2527</v>
      </c>
      <c r="AI12" s="519">
        <v>3800</v>
      </c>
      <c r="AJ12" s="472" t="s">
        <v>2529</v>
      </c>
      <c r="AK12" s="1013">
        <v>3800</v>
      </c>
      <c r="AL12" s="472" t="s">
        <v>2800</v>
      </c>
      <c r="AM12" s="1013">
        <v>3800</v>
      </c>
      <c r="AN12" s="472" t="s">
        <v>2800</v>
      </c>
      <c r="AO12" s="1075">
        <v>4300</v>
      </c>
      <c r="AP12" s="472" t="s">
        <v>2867</v>
      </c>
      <c r="AQ12" s="1075">
        <v>3800</v>
      </c>
      <c r="AR12" s="472" t="s">
        <v>2867</v>
      </c>
      <c r="AS12" s="472"/>
      <c r="AT12" s="472"/>
      <c r="AU12" s="472"/>
      <c r="AV12" s="472"/>
      <c r="AW12" s="472"/>
      <c r="AX12" s="472"/>
    </row>
    <row r="13" spans="1:16376" s="156" customFormat="1" ht="20.100000000000001" customHeight="1" x14ac:dyDescent="0.3">
      <c r="C13" s="983">
        <v>8</v>
      </c>
      <c r="D13" s="984" t="s">
        <v>1647</v>
      </c>
      <c r="E13" s="824"/>
      <c r="F13" s="835"/>
      <c r="G13" s="498">
        <v>3000</v>
      </c>
      <c r="H13" s="793" t="s">
        <v>1656</v>
      </c>
      <c r="I13" s="519">
        <v>3800</v>
      </c>
      <c r="J13" s="829" t="s">
        <v>1729</v>
      </c>
      <c r="K13" s="519">
        <v>3955</v>
      </c>
      <c r="L13" s="829" t="s">
        <v>1883</v>
      </c>
      <c r="M13" s="519">
        <v>3955</v>
      </c>
      <c r="N13" s="829" t="s">
        <v>1883</v>
      </c>
      <c r="O13" s="519">
        <v>3800</v>
      </c>
      <c r="P13" s="829" t="s">
        <v>2579</v>
      </c>
      <c r="Q13" s="519">
        <v>3800</v>
      </c>
      <c r="S13" s="519">
        <v>3800</v>
      </c>
      <c r="T13" s="979"/>
      <c r="U13" s="519">
        <v>3800</v>
      </c>
      <c r="V13" s="979" t="s">
        <v>2580</v>
      </c>
      <c r="W13" s="519">
        <v>3800</v>
      </c>
      <c r="X13" s="979" t="s">
        <v>2580</v>
      </c>
      <c r="Y13" s="519">
        <v>3800</v>
      </c>
      <c r="Z13" s="979" t="s">
        <v>2580</v>
      </c>
      <c r="AA13" s="519">
        <v>3000</v>
      </c>
      <c r="AB13" s="979" t="s">
        <v>2580</v>
      </c>
      <c r="AC13" s="519">
        <v>3800</v>
      </c>
      <c r="AD13" s="980" t="s">
        <v>2528</v>
      </c>
      <c r="AE13" s="519">
        <v>3800</v>
      </c>
      <c r="AF13" s="980" t="s">
        <v>2528</v>
      </c>
      <c r="AG13" s="519">
        <v>5850</v>
      </c>
      <c r="AH13" s="980" t="s">
        <v>2528</v>
      </c>
      <c r="AI13" s="519">
        <v>3800</v>
      </c>
      <c r="AJ13" s="472" t="s">
        <v>2530</v>
      </c>
      <c r="AK13" s="1013">
        <v>3800</v>
      </c>
      <c r="AL13" s="472" t="s">
        <v>2801</v>
      </c>
      <c r="AM13" s="1013">
        <v>3800</v>
      </c>
      <c r="AN13" s="472" t="s">
        <v>2801</v>
      </c>
      <c r="AO13" s="1075">
        <v>4300</v>
      </c>
      <c r="AP13" s="472" t="s">
        <v>2868</v>
      </c>
      <c r="AQ13" s="1075">
        <v>3800</v>
      </c>
      <c r="AR13" s="472" t="s">
        <v>2868</v>
      </c>
      <c r="AS13" s="472"/>
      <c r="AT13" s="472"/>
      <c r="AU13" s="472"/>
      <c r="AV13" s="472"/>
      <c r="AW13" s="472"/>
      <c r="AX13" s="472"/>
    </row>
    <row r="14" spans="1:16376" s="156" customFormat="1" ht="20.100000000000001" customHeight="1" x14ac:dyDescent="0.3">
      <c r="C14" s="985">
        <v>9</v>
      </c>
      <c r="D14" s="986" t="s">
        <v>1866</v>
      </c>
      <c r="E14" s="824" t="s">
        <v>83</v>
      </c>
      <c r="F14" s="835" t="s">
        <v>1685</v>
      </c>
      <c r="G14" s="519">
        <v>3000</v>
      </c>
      <c r="H14" s="793" t="s">
        <v>1800</v>
      </c>
      <c r="I14" s="533" t="s">
        <v>1183</v>
      </c>
      <c r="J14" s="829"/>
      <c r="K14" s="519">
        <v>4550</v>
      </c>
      <c r="L14" s="829" t="s">
        <v>1873</v>
      </c>
      <c r="M14" s="519">
        <v>4150</v>
      </c>
      <c r="N14" s="829" t="s">
        <v>1873</v>
      </c>
      <c r="O14" s="519">
        <v>4000</v>
      </c>
      <c r="P14" s="829" t="s">
        <v>1873</v>
      </c>
      <c r="Q14" s="519">
        <v>3760</v>
      </c>
      <c r="R14" s="829" t="s">
        <v>2581</v>
      </c>
      <c r="S14" s="519">
        <v>3760</v>
      </c>
      <c r="T14" s="472" t="s">
        <v>2582</v>
      </c>
      <c r="U14" s="519">
        <v>3760</v>
      </c>
      <c r="V14" s="472"/>
      <c r="W14" s="519">
        <v>3760</v>
      </c>
      <c r="X14" s="472" t="s">
        <v>2583</v>
      </c>
      <c r="Y14" s="519">
        <v>3760</v>
      </c>
      <c r="Z14" s="472" t="s">
        <v>2585</v>
      </c>
      <c r="AA14" s="519">
        <v>3760</v>
      </c>
      <c r="AB14" s="472" t="s">
        <v>2584</v>
      </c>
      <c r="AC14" s="519">
        <v>3760</v>
      </c>
      <c r="AD14" s="472"/>
      <c r="AE14" s="519">
        <v>3760</v>
      </c>
      <c r="AF14" s="472"/>
      <c r="AG14" s="519">
        <v>3760</v>
      </c>
      <c r="AH14" s="472"/>
      <c r="AI14" s="519">
        <v>3760</v>
      </c>
      <c r="AJ14" s="472"/>
      <c r="AK14" s="1088">
        <v>4950</v>
      </c>
      <c r="AL14" s="472" t="s">
        <v>2898</v>
      </c>
      <c r="AM14" s="1013">
        <v>3760</v>
      </c>
      <c r="AN14" s="472" t="s">
        <v>2693</v>
      </c>
      <c r="AO14" s="1066">
        <v>3760</v>
      </c>
      <c r="AP14" s="472" t="s">
        <v>2798</v>
      </c>
      <c r="AQ14" s="1075">
        <v>3760</v>
      </c>
      <c r="AR14" s="472" t="s">
        <v>2886</v>
      </c>
      <c r="AS14" s="472"/>
      <c r="AT14" s="472"/>
      <c r="AU14" s="472"/>
      <c r="AV14" s="472"/>
      <c r="AW14" s="472"/>
      <c r="AX14" s="472"/>
    </row>
    <row r="15" spans="1:16376" s="156" customFormat="1" ht="20.100000000000001" customHeight="1" x14ac:dyDescent="0.3">
      <c r="C15" s="929">
        <v>10</v>
      </c>
      <c r="D15" s="871" t="s">
        <v>1642</v>
      </c>
      <c r="E15" s="824"/>
      <c r="F15" s="835"/>
      <c r="G15" s="498">
        <v>3000</v>
      </c>
      <c r="H15" s="793" t="s">
        <v>1800</v>
      </c>
      <c r="I15" s="519">
        <v>3000</v>
      </c>
      <c r="J15" s="829" t="s">
        <v>1800</v>
      </c>
      <c r="K15" s="519">
        <v>3570</v>
      </c>
      <c r="L15" s="829"/>
      <c r="M15" s="519">
        <v>3102</v>
      </c>
      <c r="N15" s="829" t="s">
        <v>2255</v>
      </c>
      <c r="O15" s="519">
        <v>3102</v>
      </c>
      <c r="P15" s="829" t="s">
        <v>2257</v>
      </c>
      <c r="Q15" s="519">
        <v>3100</v>
      </c>
      <c r="R15" s="829" t="s">
        <v>2258</v>
      </c>
      <c r="S15" s="519">
        <v>3100</v>
      </c>
      <c r="T15" s="472" t="s">
        <v>2259</v>
      </c>
      <c r="U15" s="519">
        <v>3100</v>
      </c>
      <c r="V15" s="472" t="s">
        <v>2260</v>
      </c>
      <c r="W15" s="519">
        <v>3100</v>
      </c>
      <c r="X15" s="472" t="s">
        <v>2261</v>
      </c>
      <c r="Y15" s="519">
        <v>3100</v>
      </c>
      <c r="Z15" s="472" t="s">
        <v>2262</v>
      </c>
      <c r="AA15" s="519">
        <v>3100</v>
      </c>
      <c r="AB15" s="472" t="s">
        <v>2263</v>
      </c>
      <c r="AC15" s="519">
        <v>3105</v>
      </c>
      <c r="AD15" s="472" t="s">
        <v>2586</v>
      </c>
      <c r="AE15" s="519">
        <v>3100</v>
      </c>
      <c r="AF15" s="472"/>
      <c r="AG15" s="519">
        <v>3100</v>
      </c>
      <c r="AH15" s="472"/>
      <c r="AI15" s="519">
        <v>3100</v>
      </c>
      <c r="AJ15" s="472" t="s">
        <v>2251</v>
      </c>
      <c r="AK15" s="827">
        <v>3100</v>
      </c>
      <c r="AL15" s="472" t="s">
        <v>2531</v>
      </c>
      <c r="AM15" s="519">
        <v>3300</v>
      </c>
      <c r="AN15" s="472" t="s">
        <v>2661</v>
      </c>
      <c r="AO15" s="519">
        <v>3300</v>
      </c>
      <c r="AP15" s="472" t="s">
        <v>2873</v>
      </c>
      <c r="AQ15" s="1132">
        <v>3300</v>
      </c>
      <c r="AR15" s="472" t="s">
        <v>2885</v>
      </c>
      <c r="AS15" s="472"/>
      <c r="AT15" s="472"/>
      <c r="AU15" s="472"/>
      <c r="AV15" s="472"/>
      <c r="AW15" s="472"/>
      <c r="AX15" s="472"/>
    </row>
    <row r="16" spans="1:16376" s="156" customFormat="1" ht="20.100000000000001" customHeight="1" x14ac:dyDescent="0.3">
      <c r="C16" s="981">
        <v>11</v>
      </c>
      <c r="D16" s="982" t="s">
        <v>1591</v>
      </c>
      <c r="E16" s="824" t="s">
        <v>1677</v>
      </c>
      <c r="F16" s="835" t="s">
        <v>1688</v>
      </c>
      <c r="G16" s="498">
        <v>1500</v>
      </c>
      <c r="H16" s="793" t="s">
        <v>1596</v>
      </c>
      <c r="I16" s="519">
        <v>3102</v>
      </c>
      <c r="J16" s="829" t="s">
        <v>1715</v>
      </c>
      <c r="K16" s="519">
        <v>3102</v>
      </c>
      <c r="L16" s="829"/>
      <c r="M16" s="519">
        <v>3102</v>
      </c>
      <c r="N16" s="829" t="s">
        <v>1804</v>
      </c>
      <c r="O16" s="519">
        <v>3102</v>
      </c>
      <c r="P16" s="829" t="s">
        <v>1872</v>
      </c>
      <c r="Q16" s="519">
        <v>3300</v>
      </c>
      <c r="R16" s="829" t="s">
        <v>1965</v>
      </c>
      <c r="S16" s="519">
        <v>3102</v>
      </c>
      <c r="T16" s="472" t="s">
        <v>2058</v>
      </c>
      <c r="U16" s="519">
        <v>3102</v>
      </c>
      <c r="V16" s="472" t="s">
        <v>2587</v>
      </c>
      <c r="W16" s="519">
        <v>3102</v>
      </c>
      <c r="X16" s="472" t="s">
        <v>2588</v>
      </c>
      <c r="Y16" s="519">
        <v>3300</v>
      </c>
      <c r="Z16" s="472" t="s">
        <v>2589</v>
      </c>
      <c r="AA16" s="519">
        <v>2900</v>
      </c>
      <c r="AB16" s="472" t="s">
        <v>2589</v>
      </c>
      <c r="AC16" s="519">
        <v>3100</v>
      </c>
      <c r="AD16" s="472" t="s">
        <v>2511</v>
      </c>
      <c r="AE16" s="519">
        <v>3100</v>
      </c>
      <c r="AF16" s="472"/>
      <c r="AG16" s="519">
        <v>3100</v>
      </c>
      <c r="AH16" s="472"/>
      <c r="AI16" s="519">
        <v>3100</v>
      </c>
      <c r="AJ16" s="472" t="s">
        <v>2285</v>
      </c>
      <c r="AK16" s="827">
        <v>3100</v>
      </c>
      <c r="AL16" s="472" t="s">
        <v>2477</v>
      </c>
      <c r="AM16" s="1013">
        <v>3100</v>
      </c>
      <c r="AN16" s="472" t="s">
        <v>2677</v>
      </c>
      <c r="AO16" s="1066">
        <v>3300</v>
      </c>
      <c r="AP16" s="472" t="s">
        <v>2774</v>
      </c>
      <c r="AQ16" s="1074">
        <v>3100</v>
      </c>
      <c r="AR16" s="472" t="s">
        <v>2881</v>
      </c>
      <c r="AS16" s="472"/>
      <c r="AT16" s="472"/>
      <c r="AU16" s="472"/>
      <c r="AV16" s="472"/>
      <c r="AW16" s="472"/>
      <c r="AX16" s="472"/>
    </row>
    <row r="17" spans="3:50" s="156" customFormat="1" ht="20.100000000000001" customHeight="1" x14ac:dyDescent="0.25">
      <c r="C17" s="985">
        <v>12</v>
      </c>
      <c r="D17" s="986" t="s">
        <v>1801</v>
      </c>
      <c r="E17" s="156" t="s">
        <v>83</v>
      </c>
      <c r="F17" s="86" t="s">
        <v>1687</v>
      </c>
      <c r="G17" s="519">
        <v>3000</v>
      </c>
      <c r="H17" s="829" t="s">
        <v>1800</v>
      </c>
      <c r="I17" s="533" t="s">
        <v>1183</v>
      </c>
      <c r="J17" s="829"/>
      <c r="K17" s="519">
        <v>4550</v>
      </c>
      <c r="L17" s="829" t="s">
        <v>1873</v>
      </c>
      <c r="M17" s="519">
        <v>4150</v>
      </c>
      <c r="N17" s="829" t="s">
        <v>1873</v>
      </c>
      <c r="O17" s="519">
        <v>4000</v>
      </c>
      <c r="P17" s="829" t="s">
        <v>1873</v>
      </c>
      <c r="Q17" s="519">
        <v>3760</v>
      </c>
      <c r="R17" s="829" t="s">
        <v>2581</v>
      </c>
      <c r="S17" s="519">
        <v>3760</v>
      </c>
      <c r="T17" s="472" t="s">
        <v>2582</v>
      </c>
      <c r="U17" s="519">
        <v>3760</v>
      </c>
      <c r="V17" s="472"/>
      <c r="W17" s="519">
        <v>3760</v>
      </c>
      <c r="X17" s="472" t="s">
        <v>2583</v>
      </c>
      <c r="Y17" s="519">
        <v>3760</v>
      </c>
      <c r="Z17" s="472" t="s">
        <v>2585</v>
      </c>
      <c r="AA17" s="519">
        <v>3760</v>
      </c>
      <c r="AB17" s="472" t="s">
        <v>2584</v>
      </c>
      <c r="AC17" s="519"/>
      <c r="AD17" s="472"/>
      <c r="AE17" s="519"/>
      <c r="AF17" s="472"/>
      <c r="AG17" s="519"/>
      <c r="AH17" s="472"/>
      <c r="AI17" s="519"/>
      <c r="AJ17" s="472"/>
      <c r="AK17" s="472"/>
      <c r="AL17" s="472"/>
      <c r="AM17" s="472"/>
      <c r="AN17" s="472"/>
      <c r="AO17" s="472"/>
      <c r="AP17" s="472"/>
      <c r="AQ17" s="472"/>
      <c r="AR17" s="472" t="s">
        <v>2889</v>
      </c>
      <c r="AS17" s="472"/>
      <c r="AT17" s="472"/>
      <c r="AU17" s="472"/>
      <c r="AV17" s="472"/>
      <c r="AW17" s="472"/>
      <c r="AX17" s="472"/>
    </row>
    <row r="18" spans="3:50" s="156" customFormat="1" ht="20.100000000000001" customHeight="1" x14ac:dyDescent="0.3">
      <c r="C18" s="929">
        <v>13</v>
      </c>
      <c r="D18" s="871" t="s">
        <v>1644</v>
      </c>
      <c r="E18" s="824" t="s">
        <v>1677</v>
      </c>
      <c r="F18" s="835" t="s">
        <v>1682</v>
      </c>
      <c r="G18" s="498">
        <v>1500</v>
      </c>
      <c r="H18" s="793" t="s">
        <v>1874</v>
      </c>
      <c r="I18" s="519">
        <v>3100</v>
      </c>
      <c r="J18" s="829" t="s">
        <v>1875</v>
      </c>
      <c r="K18" s="519">
        <v>3100</v>
      </c>
      <c r="L18" s="829" t="s">
        <v>2590</v>
      </c>
      <c r="M18" s="519">
        <v>3100</v>
      </c>
      <c r="N18" s="829" t="s">
        <v>1876</v>
      </c>
      <c r="O18" s="519">
        <v>3300</v>
      </c>
      <c r="P18" s="829" t="s">
        <v>1877</v>
      </c>
      <c r="Q18" s="519">
        <v>3300</v>
      </c>
      <c r="R18" s="829" t="s">
        <v>2591</v>
      </c>
      <c r="S18" s="840" t="s">
        <v>2665</v>
      </c>
      <c r="T18" s="472"/>
      <c r="U18" s="519">
        <v>3100</v>
      </c>
      <c r="V18" s="472" t="s">
        <v>2592</v>
      </c>
      <c r="W18" s="519">
        <v>3500</v>
      </c>
      <c r="X18" s="472" t="s">
        <v>2593</v>
      </c>
      <c r="Y18" s="519">
        <v>3100</v>
      </c>
      <c r="Z18" s="472" t="s">
        <v>2594</v>
      </c>
      <c r="AA18" s="519">
        <v>3100</v>
      </c>
      <c r="AB18" s="472" t="s">
        <v>2595</v>
      </c>
      <c r="AC18" s="519">
        <v>3100</v>
      </c>
      <c r="AD18" s="472" t="s">
        <v>2596</v>
      </c>
      <c r="AE18" s="519">
        <v>3100</v>
      </c>
      <c r="AF18" s="472" t="s">
        <v>537</v>
      </c>
      <c r="AG18" s="519">
        <v>3100</v>
      </c>
      <c r="AH18" s="472"/>
      <c r="AI18" s="519">
        <v>3100</v>
      </c>
      <c r="AJ18" s="472" t="s">
        <v>2550</v>
      </c>
      <c r="AK18" s="942">
        <v>3100</v>
      </c>
      <c r="AL18" s="472" t="s">
        <v>2717</v>
      </c>
      <c r="AM18" s="1013">
        <v>3100</v>
      </c>
      <c r="AN18" s="472"/>
      <c r="AO18" s="1066">
        <v>3100</v>
      </c>
      <c r="AP18" s="472"/>
      <c r="AQ18" s="1075">
        <v>3100</v>
      </c>
      <c r="AR18" s="472"/>
      <c r="AS18" s="472"/>
      <c r="AT18" s="472"/>
      <c r="AU18" s="472"/>
      <c r="AV18" s="472"/>
      <c r="AW18" s="472"/>
      <c r="AX18" s="472"/>
    </row>
    <row r="19" spans="3:50" s="156" customFormat="1" ht="20.25" customHeight="1" x14ac:dyDescent="0.25">
      <c r="C19" s="929">
        <v>14</v>
      </c>
      <c r="D19" s="871" t="s">
        <v>1643</v>
      </c>
      <c r="F19" s="80"/>
      <c r="G19" s="473">
        <v>2950</v>
      </c>
      <c r="H19" s="829"/>
      <c r="I19" s="473">
        <v>1650</v>
      </c>
      <c r="J19" s="829"/>
      <c r="K19" s="519">
        <v>3100</v>
      </c>
      <c r="M19" s="519">
        <v>3100</v>
      </c>
      <c r="N19" s="829"/>
      <c r="O19" s="519">
        <v>3100</v>
      </c>
      <c r="P19" s="829" t="s">
        <v>2597</v>
      </c>
      <c r="Q19" s="519">
        <v>3100</v>
      </c>
      <c r="R19" s="829" t="s">
        <v>2598</v>
      </c>
      <c r="S19" s="519">
        <v>3100</v>
      </c>
      <c r="T19" s="472" t="s">
        <v>2599</v>
      </c>
      <c r="U19" s="519">
        <v>3100</v>
      </c>
      <c r="V19" s="472"/>
      <c r="W19" s="519">
        <v>3100</v>
      </c>
      <c r="X19" s="472" t="s">
        <v>2600</v>
      </c>
      <c r="Y19" s="519">
        <v>3100</v>
      </c>
      <c r="Z19" s="472" t="s">
        <v>2601</v>
      </c>
      <c r="AA19" s="519">
        <v>3100</v>
      </c>
      <c r="AB19" s="472" t="s">
        <v>2602</v>
      </c>
      <c r="AC19" s="519">
        <v>3100</v>
      </c>
      <c r="AD19" s="472" t="s">
        <v>2603</v>
      </c>
      <c r="AE19" s="519">
        <v>3100</v>
      </c>
      <c r="AF19" s="472" t="s">
        <v>537</v>
      </c>
      <c r="AG19" s="519">
        <v>3100</v>
      </c>
      <c r="AH19" s="472"/>
      <c r="AI19" s="519">
        <v>3100</v>
      </c>
      <c r="AJ19" s="472" t="s">
        <v>2283</v>
      </c>
      <c r="AK19" s="827">
        <v>3100</v>
      </c>
      <c r="AL19" s="472" t="s">
        <v>2493</v>
      </c>
      <c r="AM19" s="1013">
        <v>3000</v>
      </c>
      <c r="AN19" s="930" t="s">
        <v>2668</v>
      </c>
      <c r="AO19" s="1066">
        <v>3100</v>
      </c>
      <c r="AP19" s="472" t="s">
        <v>2858</v>
      </c>
      <c r="AQ19" s="1075">
        <v>3100</v>
      </c>
      <c r="AR19" s="472" t="s">
        <v>2859</v>
      </c>
      <c r="AS19" s="472"/>
      <c r="AT19" s="472"/>
      <c r="AU19" s="472"/>
      <c r="AV19" s="472"/>
      <c r="AW19" s="472"/>
      <c r="AX19" s="472"/>
    </row>
    <row r="20" spans="3:50" s="156" customFormat="1" ht="17.25" x14ac:dyDescent="0.25">
      <c r="C20" s="929">
        <v>15</v>
      </c>
      <c r="D20" s="871" t="s">
        <v>1754</v>
      </c>
      <c r="E20" s="156" t="s">
        <v>4</v>
      </c>
      <c r="F20" s="80" t="s">
        <v>1703</v>
      </c>
      <c r="G20" s="519">
        <v>3000</v>
      </c>
      <c r="H20" s="829" t="s">
        <v>1878</v>
      </c>
      <c r="I20" s="519">
        <v>3300</v>
      </c>
      <c r="J20" s="829" t="s">
        <v>1755</v>
      </c>
      <c r="K20" s="519">
        <v>3100</v>
      </c>
      <c r="L20" s="829" t="s">
        <v>1789</v>
      </c>
      <c r="M20" s="519">
        <v>3100</v>
      </c>
      <c r="N20" s="829" t="s">
        <v>1879</v>
      </c>
      <c r="O20" s="519">
        <v>3100</v>
      </c>
      <c r="P20" s="829" t="s">
        <v>2604</v>
      </c>
      <c r="Q20" s="519">
        <v>3102</v>
      </c>
      <c r="R20" s="829" t="s">
        <v>2304</v>
      </c>
      <c r="S20" s="519">
        <v>3300</v>
      </c>
      <c r="T20" s="472" t="s">
        <v>2305</v>
      </c>
      <c r="U20" s="840" t="s">
        <v>2664</v>
      </c>
      <c r="V20" s="472"/>
      <c r="W20" s="840" t="s">
        <v>2664</v>
      </c>
      <c r="X20" s="472"/>
      <c r="Y20" s="519">
        <v>3300</v>
      </c>
      <c r="Z20" s="472" t="s">
        <v>2605</v>
      </c>
      <c r="AA20" s="519">
        <v>3300</v>
      </c>
      <c r="AB20" s="472" t="s">
        <v>2303</v>
      </c>
      <c r="AC20" s="519">
        <v>3100</v>
      </c>
      <c r="AD20" s="472" t="s">
        <v>2606</v>
      </c>
      <c r="AE20" s="519">
        <v>3100</v>
      </c>
      <c r="AF20" s="472" t="s">
        <v>537</v>
      </c>
      <c r="AG20" s="519">
        <v>3100</v>
      </c>
      <c r="AH20" s="472" t="s">
        <v>2459</v>
      </c>
      <c r="AI20" s="519">
        <v>3100</v>
      </c>
      <c r="AJ20" s="472"/>
      <c r="AK20" s="1013">
        <v>3450</v>
      </c>
      <c r="AL20" s="472" t="s">
        <v>2691</v>
      </c>
      <c r="AM20" s="1013">
        <f>3100+200</f>
        <v>3300</v>
      </c>
      <c r="AN20" s="930" t="s">
        <v>2734</v>
      </c>
      <c r="AO20" s="1066">
        <f>35+3100</f>
        <v>3135</v>
      </c>
      <c r="AP20" s="980" t="s">
        <v>2806</v>
      </c>
      <c r="AQ20" s="1075">
        <v>3300</v>
      </c>
      <c r="AR20" s="472"/>
      <c r="AS20" s="472"/>
      <c r="AT20" s="472"/>
      <c r="AU20" s="472"/>
      <c r="AV20" s="472"/>
      <c r="AW20" s="472"/>
      <c r="AX20" s="472"/>
    </row>
    <row r="21" spans="3:50" s="156" customFormat="1" ht="18" customHeight="1" x14ac:dyDescent="0.25">
      <c r="C21" s="1251" t="s">
        <v>2557</v>
      </c>
      <c r="D21" s="1251"/>
      <c r="E21" s="1251"/>
      <c r="F21" s="1251"/>
      <c r="G21" s="472"/>
      <c r="H21" s="829"/>
      <c r="I21" s="472"/>
      <c r="J21" s="829"/>
      <c r="K21" s="519"/>
      <c r="L21" s="829"/>
      <c r="M21" s="519"/>
      <c r="N21" s="829"/>
      <c r="O21" s="519"/>
      <c r="P21" s="829"/>
      <c r="Q21" s="519"/>
      <c r="R21" s="829"/>
      <c r="S21" s="519"/>
      <c r="T21" s="472"/>
      <c r="U21" s="519"/>
      <c r="V21" s="472"/>
      <c r="W21" s="519"/>
      <c r="X21" s="472"/>
      <c r="Y21" s="519"/>
      <c r="Z21" s="472"/>
      <c r="AA21" s="519"/>
      <c r="AB21" s="472"/>
      <c r="AC21" s="519"/>
      <c r="AD21" s="472"/>
      <c r="AE21" s="519"/>
      <c r="AF21" s="472"/>
      <c r="AG21" s="519"/>
      <c r="AH21" s="472"/>
      <c r="AI21" s="519"/>
      <c r="AJ21" s="472"/>
      <c r="AK21" s="519"/>
      <c r="AL21" s="472"/>
      <c r="AM21" s="472"/>
      <c r="AN21" s="472"/>
      <c r="AO21" s="472"/>
      <c r="AP21" s="472"/>
      <c r="AQ21" s="472"/>
      <c r="AR21" s="472"/>
      <c r="AS21" s="472"/>
      <c r="AT21" s="472"/>
      <c r="AU21" s="472"/>
      <c r="AV21" s="472"/>
      <c r="AW21" s="472"/>
      <c r="AX21" s="472"/>
    </row>
    <row r="22" spans="3:50" s="156" customFormat="1" ht="18" customHeight="1" x14ac:dyDescent="0.25">
      <c r="C22" s="1251"/>
      <c r="D22" s="1251"/>
      <c r="E22" s="1251"/>
      <c r="F22" s="1251"/>
      <c r="G22" s="472"/>
      <c r="H22" s="829"/>
      <c r="I22" s="472"/>
      <c r="J22" s="829"/>
      <c r="K22" s="519"/>
      <c r="L22" s="829"/>
      <c r="M22" s="519"/>
      <c r="N22" s="829"/>
      <c r="O22" s="519"/>
      <c r="P22" s="829"/>
      <c r="Q22" s="519"/>
      <c r="R22" s="829"/>
      <c r="S22" s="519"/>
      <c r="T22" s="472"/>
      <c r="U22" s="519"/>
      <c r="V22" s="472"/>
      <c r="W22" s="519"/>
      <c r="X22" s="472"/>
      <c r="Y22" s="519"/>
      <c r="Z22" s="472"/>
      <c r="AA22" s="519"/>
      <c r="AB22" s="472"/>
      <c r="AC22" s="519"/>
      <c r="AD22" s="472"/>
      <c r="AE22" s="519"/>
      <c r="AF22" s="472"/>
      <c r="AG22" s="519"/>
      <c r="AH22" s="472"/>
      <c r="AI22" s="519"/>
      <c r="AJ22" s="472"/>
      <c r="AK22" s="519"/>
      <c r="AL22" s="472"/>
      <c r="AM22" s="472"/>
      <c r="AN22" s="472"/>
      <c r="AO22" s="472"/>
      <c r="AP22" s="472"/>
      <c r="AQ22" s="472"/>
      <c r="AR22" s="472"/>
      <c r="AT22" s="472"/>
      <c r="AU22" s="472"/>
      <c r="AV22" s="472"/>
      <c r="AW22" s="472"/>
      <c r="AX22" s="472"/>
    </row>
    <row r="23" spans="3:50" s="156" customFormat="1" ht="20.100000000000001" customHeight="1" x14ac:dyDescent="0.3">
      <c r="C23" s="929">
        <v>16</v>
      </c>
      <c r="D23" s="871" t="s">
        <v>1649</v>
      </c>
      <c r="E23" s="824" t="s">
        <v>83</v>
      </c>
      <c r="F23" s="835" t="s">
        <v>1685</v>
      </c>
      <c r="G23" s="498">
        <v>5000</v>
      </c>
      <c r="H23" s="793" t="s">
        <v>1671</v>
      </c>
      <c r="I23" s="967" t="s">
        <v>2729</v>
      </c>
      <c r="J23" s="829"/>
      <c r="K23" s="519"/>
      <c r="L23" s="829"/>
      <c r="M23" s="519"/>
      <c r="N23" s="829"/>
      <c r="O23" s="519"/>
      <c r="P23" s="829"/>
      <c r="Q23" s="519"/>
      <c r="R23" s="829"/>
      <c r="S23" s="519"/>
      <c r="T23" s="472"/>
      <c r="U23" s="968" t="s">
        <v>2730</v>
      </c>
      <c r="V23" s="472"/>
      <c r="W23" s="968" t="s">
        <v>2640</v>
      </c>
      <c r="X23" s="472"/>
      <c r="Y23" s="968" t="s">
        <v>2640</v>
      </c>
      <c r="Z23" s="472"/>
      <c r="AA23" s="968" t="s">
        <v>2640</v>
      </c>
      <c r="AB23" s="472"/>
      <c r="AC23" s="968" t="s">
        <v>2640</v>
      </c>
      <c r="AD23" s="472"/>
      <c r="AE23" s="968" t="s">
        <v>2640</v>
      </c>
      <c r="AF23" s="472"/>
      <c r="AG23" s="968" t="s">
        <v>2640</v>
      </c>
      <c r="AH23" s="472"/>
      <c r="AI23" s="519"/>
      <c r="AJ23" s="472"/>
      <c r="AK23" s="519"/>
      <c r="AL23" s="472"/>
      <c r="AM23" s="472"/>
      <c r="AN23" s="472"/>
      <c r="AO23" s="472"/>
      <c r="AP23" s="472"/>
      <c r="AQ23" s="472"/>
      <c r="AR23" s="472"/>
      <c r="AS23" s="472"/>
      <c r="AT23" s="472"/>
      <c r="AU23" s="472"/>
      <c r="AV23" s="472"/>
      <c r="AW23" s="472"/>
      <c r="AX23" s="472"/>
    </row>
    <row r="24" spans="3:50" s="156" customFormat="1" ht="20.100000000000001" customHeight="1" x14ac:dyDescent="0.3">
      <c r="C24" s="929">
        <v>17</v>
      </c>
      <c r="D24" s="871" t="s">
        <v>1651</v>
      </c>
      <c r="E24" s="824" t="s">
        <v>4</v>
      </c>
      <c r="F24" s="835" t="s">
        <v>1686</v>
      </c>
      <c r="G24" s="498">
        <v>5000</v>
      </c>
      <c r="H24" s="793" t="s">
        <v>2027</v>
      </c>
      <c r="I24" s="967"/>
      <c r="J24" s="829"/>
      <c r="K24" s="519">
        <v>3500</v>
      </c>
      <c r="L24" s="829"/>
      <c r="M24" s="519"/>
      <c r="N24" s="829"/>
      <c r="O24" s="519"/>
      <c r="P24" s="843"/>
      <c r="Q24" s="519"/>
      <c r="R24" s="829"/>
      <c r="S24" s="519"/>
      <c r="T24" s="472"/>
      <c r="U24" s="968">
        <v>3290</v>
      </c>
      <c r="V24" s="472" t="s">
        <v>2607</v>
      </c>
      <c r="W24" s="519"/>
      <c r="X24" s="472"/>
      <c r="Y24" s="968">
        <v>3290</v>
      </c>
      <c r="Z24" s="472" t="s">
        <v>2608</v>
      </c>
      <c r="AA24" s="519">
        <v>3290</v>
      </c>
      <c r="AB24" s="472" t="s">
        <v>2609</v>
      </c>
      <c r="AC24" s="968"/>
      <c r="AD24" s="472"/>
      <c r="AE24" s="968">
        <v>3100</v>
      </c>
      <c r="AF24" s="472"/>
      <c r="AG24" s="968">
        <f>3100+3290</f>
        <v>6390</v>
      </c>
      <c r="AH24" s="472"/>
      <c r="AI24" s="968">
        <f>1500+2000</f>
        <v>3500</v>
      </c>
      <c r="AJ24" s="156" t="s">
        <v>2713</v>
      </c>
      <c r="AK24" s="827"/>
      <c r="AL24" s="472"/>
      <c r="AM24" s="1013">
        <f>1500+2150</f>
        <v>3650</v>
      </c>
      <c r="AN24" s="930" t="s">
        <v>2735</v>
      </c>
      <c r="AO24" s="1066">
        <f>1000</f>
        <v>1000</v>
      </c>
      <c r="AP24" s="472" t="s">
        <v>2769</v>
      </c>
      <c r="AQ24" s="472"/>
      <c r="AR24" s="472"/>
      <c r="AS24" s="472"/>
      <c r="AT24" s="472"/>
      <c r="AU24" s="472"/>
      <c r="AV24" s="472"/>
      <c r="AW24" s="472"/>
      <c r="AX24" s="472"/>
    </row>
    <row r="25" spans="3:50" s="156" customFormat="1" ht="20.100000000000001" customHeight="1" x14ac:dyDescent="0.3">
      <c r="C25" s="929">
        <v>18</v>
      </c>
      <c r="D25" s="871" t="s">
        <v>1648</v>
      </c>
      <c r="E25" s="824" t="s">
        <v>83</v>
      </c>
      <c r="F25" s="835" t="s">
        <v>1683</v>
      </c>
      <c r="G25" s="498">
        <v>5000</v>
      </c>
      <c r="H25" s="793" t="s">
        <v>1656</v>
      </c>
      <c r="I25" s="969">
        <v>3800</v>
      </c>
      <c r="J25" s="829" t="s">
        <v>1729</v>
      </c>
      <c r="K25" s="519"/>
      <c r="L25" s="829"/>
      <c r="M25" s="519"/>
      <c r="N25" s="829"/>
      <c r="O25" s="519"/>
      <c r="P25" s="829"/>
      <c r="Q25" s="519"/>
      <c r="R25" s="829"/>
      <c r="S25" s="519"/>
      <c r="T25" s="472"/>
      <c r="U25" s="968">
        <v>3290</v>
      </c>
      <c r="V25" s="472" t="s">
        <v>2270</v>
      </c>
      <c r="W25" s="519">
        <v>3290</v>
      </c>
      <c r="X25" s="472" t="s">
        <v>2271</v>
      </c>
      <c r="Y25" s="968">
        <v>3948</v>
      </c>
      <c r="Z25" s="472" t="s">
        <v>2610</v>
      </c>
      <c r="AA25" s="519"/>
      <c r="AB25" s="472"/>
      <c r="AC25" s="968"/>
      <c r="AD25" s="472"/>
      <c r="AE25" s="968">
        <v>8300</v>
      </c>
      <c r="AF25" s="472" t="s">
        <v>2611</v>
      </c>
      <c r="AG25" s="968">
        <v>3948</v>
      </c>
      <c r="AH25" s="472" t="s">
        <v>2272</v>
      </c>
      <c r="AI25" s="519">
        <v>3948</v>
      </c>
      <c r="AJ25" s="472" t="s">
        <v>2476</v>
      </c>
      <c r="AK25" s="519"/>
      <c r="AL25" s="472"/>
      <c r="AM25" s="1013">
        <v>3948</v>
      </c>
      <c r="AN25" s="472" t="s">
        <v>2684</v>
      </c>
      <c r="AO25" s="1066">
        <v>3948</v>
      </c>
      <c r="AP25" s="472"/>
      <c r="AQ25" s="1077">
        <v>1579.12</v>
      </c>
      <c r="AR25" s="472"/>
      <c r="AS25" s="472"/>
      <c r="AT25" s="472"/>
      <c r="AU25" s="472"/>
      <c r="AV25" s="472"/>
      <c r="AW25" s="472"/>
      <c r="AX25" s="472"/>
    </row>
    <row r="26" spans="3:50" s="156" customFormat="1" ht="20.100000000000001" customHeight="1" x14ac:dyDescent="0.3">
      <c r="C26" s="929">
        <v>19</v>
      </c>
      <c r="D26" s="871" t="s">
        <v>2702</v>
      </c>
      <c r="E26" s="824" t="s">
        <v>1677</v>
      </c>
      <c r="F26" s="835" t="s">
        <v>1682</v>
      </c>
      <c r="G26" s="498">
        <v>5000</v>
      </c>
      <c r="H26" s="793" t="s">
        <v>1775</v>
      </c>
      <c r="I26" s="968"/>
      <c r="J26" s="829"/>
      <c r="K26" s="519"/>
      <c r="L26" s="829"/>
      <c r="M26" s="519">
        <v>3102</v>
      </c>
      <c r="N26" s="829" t="s">
        <v>1804</v>
      </c>
      <c r="O26" s="519"/>
      <c r="P26" s="829"/>
      <c r="Q26" s="519"/>
      <c r="R26" s="829"/>
      <c r="S26" s="519"/>
      <c r="T26" s="472"/>
      <c r="U26" s="968"/>
      <c r="V26" s="472"/>
      <c r="W26" s="968"/>
      <c r="X26" s="472"/>
      <c r="Y26" s="968">
        <v>7000</v>
      </c>
      <c r="Z26" s="472" t="s">
        <v>2738</v>
      </c>
      <c r="AA26" s="519"/>
      <c r="AB26" s="472"/>
      <c r="AC26" s="968">
        <v>3500</v>
      </c>
      <c r="AD26" s="472" t="s">
        <v>2739</v>
      </c>
      <c r="AE26" s="519"/>
      <c r="AF26" s="472"/>
      <c r="AG26" s="968"/>
      <c r="AH26" s="472"/>
      <c r="AI26" s="519"/>
      <c r="AJ26" s="472"/>
      <c r="AK26" s="827">
        <v>3500</v>
      </c>
      <c r="AL26" s="472" t="s">
        <v>2507</v>
      </c>
      <c r="AM26" s="519">
        <v>3500</v>
      </c>
      <c r="AN26" s="472" t="s">
        <v>2818</v>
      </c>
      <c r="AO26" s="1066">
        <v>3500</v>
      </c>
      <c r="AP26" s="472" t="s">
        <v>2832</v>
      </c>
      <c r="AQ26" s="1066">
        <v>3500</v>
      </c>
      <c r="AR26" s="472" t="s">
        <v>2832</v>
      </c>
      <c r="AS26" s="472"/>
      <c r="AT26" s="472"/>
      <c r="AU26" s="472"/>
      <c r="AV26" s="472"/>
      <c r="AW26" s="472"/>
      <c r="AX26" s="472"/>
    </row>
    <row r="27" spans="3:50" s="156" customFormat="1" ht="20.100000000000001" customHeight="1" x14ac:dyDescent="0.25">
      <c r="C27" s="929">
        <v>20</v>
      </c>
      <c r="D27" s="871" t="s">
        <v>1650</v>
      </c>
      <c r="E27" s="156" t="s">
        <v>83</v>
      </c>
      <c r="F27" s="86" t="s">
        <v>1684</v>
      </c>
      <c r="G27" s="473">
        <v>5000</v>
      </c>
      <c r="H27" s="829" t="s">
        <v>1657</v>
      </c>
      <c r="I27" s="968"/>
      <c r="J27" s="829"/>
      <c r="K27" s="519"/>
      <c r="L27" s="829"/>
      <c r="M27" s="519"/>
      <c r="N27" s="829"/>
      <c r="O27" s="519"/>
      <c r="P27" s="829"/>
      <c r="Q27" s="519"/>
      <c r="R27" s="829"/>
      <c r="S27" s="519"/>
      <c r="T27" s="472"/>
      <c r="U27" s="968">
        <v>3290</v>
      </c>
      <c r="V27" s="472" t="s">
        <v>2512</v>
      </c>
      <c r="W27" s="970" t="s">
        <v>2640</v>
      </c>
      <c r="Y27" s="968">
        <v>3290</v>
      </c>
      <c r="Z27" s="472" t="s">
        <v>2513</v>
      </c>
      <c r="AA27" s="827">
        <v>3290</v>
      </c>
      <c r="AB27" s="472" t="s">
        <v>2514</v>
      </c>
      <c r="AC27" s="968">
        <v>3290</v>
      </c>
      <c r="AD27" s="472" t="s">
        <v>2515</v>
      </c>
      <c r="AE27" s="968">
        <v>3290</v>
      </c>
      <c r="AF27" s="533" t="s">
        <v>2943</v>
      </c>
      <c r="AG27" s="968">
        <v>3290</v>
      </c>
      <c r="AH27" s="472" t="s">
        <v>2491</v>
      </c>
      <c r="AI27" s="519">
        <v>3290</v>
      </c>
      <c r="AJ27" s="472" t="s">
        <v>2516</v>
      </c>
      <c r="AK27" s="519"/>
      <c r="AL27" s="472"/>
      <c r="AM27" s="1013">
        <v>3290</v>
      </c>
      <c r="AN27" s="472" t="s">
        <v>2675</v>
      </c>
      <c r="AO27" s="1066">
        <v>3290</v>
      </c>
      <c r="AP27" s="472" t="s">
        <v>2809</v>
      </c>
      <c r="AQ27" s="472"/>
      <c r="AR27" s="472"/>
      <c r="AS27" s="472"/>
      <c r="AT27" s="472"/>
      <c r="AU27" s="472"/>
      <c r="AV27" s="472"/>
      <c r="AW27" s="472"/>
      <c r="AX27" s="472"/>
    </row>
    <row r="28" spans="3:50" s="156" customFormat="1" ht="17.25" x14ac:dyDescent="0.3">
      <c r="C28" s="929">
        <v>21</v>
      </c>
      <c r="D28" s="871" t="s">
        <v>1702</v>
      </c>
      <c r="E28" s="824" t="s">
        <v>4</v>
      </c>
      <c r="F28" s="835" t="s">
        <v>1689</v>
      </c>
      <c r="G28" s="498">
        <v>5000</v>
      </c>
      <c r="H28" s="831" t="s">
        <v>1880</v>
      </c>
      <c r="I28" s="967"/>
      <c r="J28" s="829"/>
      <c r="K28" s="519">
        <v>3290</v>
      </c>
      <c r="L28" s="829" t="s">
        <v>1881</v>
      </c>
      <c r="M28" s="519">
        <v>3290</v>
      </c>
      <c r="N28" s="829" t="s">
        <v>1882</v>
      </c>
      <c r="O28" s="519"/>
      <c r="P28" s="829"/>
      <c r="Q28" s="519"/>
      <c r="R28" s="829"/>
      <c r="S28" s="519"/>
      <c r="T28" s="472"/>
      <c r="U28" s="968">
        <v>3650</v>
      </c>
      <c r="V28" s="472" t="s">
        <v>2759</v>
      </c>
      <c r="W28" s="968">
        <v>3650</v>
      </c>
      <c r="X28" s="472" t="s">
        <v>2759</v>
      </c>
      <c r="Y28" s="968"/>
      <c r="Z28" s="472"/>
      <c r="AA28" s="968"/>
      <c r="AB28" s="472"/>
      <c r="AC28" s="519"/>
      <c r="AD28" s="472"/>
      <c r="AE28" s="968" t="s">
        <v>2640</v>
      </c>
      <c r="AF28" s="472"/>
      <c r="AG28" s="968"/>
      <c r="AH28" s="472"/>
      <c r="AI28" s="519"/>
      <c r="AJ28" s="472"/>
      <c r="AK28" s="519"/>
      <c r="AL28" s="472"/>
      <c r="AM28" s="1013">
        <v>3650</v>
      </c>
      <c r="AN28" s="472" t="s">
        <v>2760</v>
      </c>
      <c r="AO28" s="1075">
        <v>4500</v>
      </c>
      <c r="AP28" s="472" t="s">
        <v>2864</v>
      </c>
      <c r="AS28" s="472"/>
      <c r="AT28" s="472"/>
      <c r="AU28" s="472"/>
      <c r="AV28" s="472"/>
      <c r="AW28" s="472"/>
      <c r="AX28" s="472"/>
    </row>
    <row r="29" spans="3:50" s="156" customFormat="1" ht="17.25" x14ac:dyDescent="0.3">
      <c r="C29" s="929">
        <v>22</v>
      </c>
      <c r="D29" s="871" t="s">
        <v>88</v>
      </c>
      <c r="E29" s="824"/>
      <c r="F29" s="835"/>
      <c r="G29" s="498">
        <v>5000</v>
      </c>
      <c r="H29" s="831" t="s">
        <v>1696</v>
      </c>
      <c r="I29" s="472"/>
      <c r="J29" s="829"/>
      <c r="K29" s="557"/>
      <c r="L29" s="829"/>
      <c r="M29" s="472"/>
      <c r="N29" s="829"/>
      <c r="O29" s="557"/>
      <c r="P29" s="829"/>
      <c r="Q29" s="519"/>
      <c r="R29" s="829"/>
      <c r="S29" s="519"/>
      <c r="T29" s="472"/>
      <c r="U29" s="968" t="s">
        <v>2640</v>
      </c>
      <c r="V29" s="472"/>
      <c r="W29" s="1044" t="s">
        <v>2640</v>
      </c>
      <c r="Y29" s="968">
        <v>3290</v>
      </c>
      <c r="Z29" s="472" t="s">
        <v>2612</v>
      </c>
      <c r="AA29" s="519"/>
      <c r="AB29" s="472"/>
      <c r="AC29" s="971">
        <v>4046</v>
      </c>
      <c r="AD29" s="472" t="s">
        <v>2524</v>
      </c>
      <c r="AE29" s="968" t="s">
        <v>2640</v>
      </c>
      <c r="AF29" s="472"/>
      <c r="AG29" s="971">
        <v>3650</v>
      </c>
      <c r="AH29" s="472" t="s">
        <v>2525</v>
      </c>
      <c r="AI29" s="1080">
        <v>4350</v>
      </c>
      <c r="AJ29" s="472" t="s">
        <v>2874</v>
      </c>
      <c r="AK29" s="519"/>
      <c r="AL29" s="472"/>
      <c r="AM29" s="1080">
        <v>4000</v>
      </c>
      <c r="AN29" s="472" t="s">
        <v>2874</v>
      </c>
      <c r="AO29" s="1080">
        <v>3825</v>
      </c>
      <c r="AP29" s="472" t="s">
        <v>2874</v>
      </c>
      <c r="AQ29" s="472"/>
      <c r="AR29" s="472"/>
      <c r="AS29" s="472"/>
      <c r="AT29" s="472"/>
      <c r="AU29" s="472"/>
      <c r="AV29" s="472"/>
      <c r="AW29" s="472"/>
      <c r="AX29" s="472"/>
    </row>
    <row r="30" spans="3:50" x14ac:dyDescent="0.25">
      <c r="D30" s="156"/>
    </row>
    <row r="32" spans="3:50" s="534" customFormat="1" ht="20.100000000000001" customHeight="1" x14ac:dyDescent="0.3">
      <c r="C32" s="929">
        <v>23</v>
      </c>
      <c r="D32" s="886" t="s">
        <v>2223</v>
      </c>
      <c r="E32" s="838" t="s">
        <v>211</v>
      </c>
      <c r="F32" s="836" t="s">
        <v>1678</v>
      </c>
      <c r="G32" s="822">
        <v>3000</v>
      </c>
      <c r="H32" s="830" t="s">
        <v>1870</v>
      </c>
      <c r="I32" s="827">
        <v>3950</v>
      </c>
      <c r="J32" s="833" t="s">
        <v>1760</v>
      </c>
      <c r="K32" s="827">
        <v>3800</v>
      </c>
      <c r="L32" s="833" t="s">
        <v>1779</v>
      </c>
      <c r="M32" s="827">
        <f>3800+150+190</f>
        <v>4140</v>
      </c>
      <c r="N32" s="841" t="s">
        <v>2556</v>
      </c>
      <c r="O32" s="827">
        <v>3800</v>
      </c>
      <c r="P32" s="833" t="s">
        <v>1963</v>
      </c>
      <c r="Q32" s="827" t="s">
        <v>242</v>
      </c>
      <c r="R32" s="842"/>
      <c r="S32" s="827"/>
      <c r="T32" s="558"/>
      <c r="U32" s="827"/>
      <c r="V32" s="558"/>
      <c r="W32" s="827"/>
      <c r="X32" s="558"/>
      <c r="Y32" s="827"/>
      <c r="Z32" s="558"/>
      <c r="AA32" s="827"/>
      <c r="AB32" s="558"/>
      <c r="AC32" s="827"/>
      <c r="AD32" s="558"/>
      <c r="AE32" s="827"/>
      <c r="AF32" s="558"/>
      <c r="AG32" s="827"/>
      <c r="AH32" s="558"/>
      <c r="AI32" s="558"/>
      <c r="AJ32" s="558"/>
      <c r="AK32" s="558"/>
      <c r="AL32" s="558"/>
      <c r="AM32" s="533"/>
      <c r="AN32" s="533"/>
      <c r="AO32" s="533"/>
      <c r="AP32" s="533"/>
      <c r="AQ32" s="533"/>
      <c r="AR32" s="533"/>
      <c r="AS32" s="533"/>
      <c r="AT32" s="533"/>
      <c r="AU32" s="533"/>
      <c r="AV32" s="533"/>
      <c r="AW32" s="533"/>
      <c r="AX32" s="533"/>
    </row>
    <row r="33" spans="3:50" s="156" customFormat="1" ht="20.100000000000001" customHeight="1" x14ac:dyDescent="0.3">
      <c r="C33" s="929">
        <v>24</v>
      </c>
      <c r="D33" s="886" t="s">
        <v>2712</v>
      </c>
      <c r="E33" s="824" t="s">
        <v>242</v>
      </c>
      <c r="F33" s="835" t="s">
        <v>1690</v>
      </c>
      <c r="G33" s="498">
        <v>5000</v>
      </c>
      <c r="H33" s="793" t="s">
        <v>1659</v>
      </c>
      <c r="I33" s="472"/>
      <c r="J33" s="829"/>
      <c r="K33" s="519"/>
      <c r="L33" s="829"/>
      <c r="M33" s="519"/>
      <c r="N33" s="829"/>
      <c r="O33" s="519"/>
      <c r="P33" s="829"/>
      <c r="Q33" s="519"/>
      <c r="R33" s="829"/>
      <c r="S33" s="519"/>
      <c r="T33" s="472"/>
      <c r="U33" s="519"/>
      <c r="V33" s="472"/>
      <c r="W33" s="519"/>
      <c r="X33" s="472"/>
      <c r="Y33" s="519"/>
      <c r="Z33" s="472"/>
      <c r="AA33" s="519"/>
      <c r="AB33" s="472"/>
      <c r="AC33" s="519"/>
      <c r="AD33" s="472"/>
      <c r="AE33" s="519"/>
      <c r="AF33" s="472"/>
      <c r="AG33" s="519"/>
      <c r="AH33" s="472"/>
      <c r="AI33" s="519"/>
      <c r="AJ33" s="472"/>
      <c r="AK33" s="519"/>
      <c r="AL33" s="472"/>
      <c r="AM33" s="472"/>
      <c r="AN33" s="472"/>
      <c r="AO33" s="472"/>
      <c r="AP33" s="472"/>
      <c r="AQ33" s="472"/>
      <c r="AR33" s="472"/>
      <c r="AS33" s="472"/>
      <c r="AT33" s="472"/>
      <c r="AU33" s="472"/>
      <c r="AV33" s="472"/>
      <c r="AW33" s="472"/>
      <c r="AX33" s="472"/>
    </row>
  </sheetData>
  <sortState ref="D6:D9">
    <sortCondition ref="D6"/>
  </sortState>
  <mergeCells count="6">
    <mergeCell ref="AM2:AT3"/>
    <mergeCell ref="C21:F22"/>
    <mergeCell ref="G1:G3"/>
    <mergeCell ref="O2:AL3"/>
    <mergeCell ref="H2:N3"/>
    <mergeCell ref="C1:D3"/>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S222"/>
  <sheetViews>
    <sheetView topLeftCell="A39" zoomScale="110" zoomScaleNormal="110" workbookViewId="0">
      <selection activeCell="J48" sqref="J48"/>
    </sheetView>
  </sheetViews>
  <sheetFormatPr baseColWidth="10" defaultRowHeight="15" x14ac:dyDescent="0.25"/>
  <cols>
    <col min="1" max="1" width="18.7109375" customWidth="1"/>
    <col min="2" max="2" width="10.7109375" style="520" bestFit="1" customWidth="1"/>
    <col min="5" max="5" width="13.140625" customWidth="1"/>
    <col min="9" max="9" width="11.42578125" customWidth="1"/>
    <col min="10" max="10" width="41.5703125" customWidth="1"/>
    <col min="11" max="11" width="16.28515625" bestFit="1" customWidth="1"/>
    <col min="12" max="12" width="8.140625" bestFit="1" customWidth="1"/>
    <col min="13" max="13" width="10" bestFit="1" customWidth="1"/>
    <col min="14" max="14" width="12.85546875" bestFit="1" customWidth="1"/>
    <col min="15" max="15" width="13.140625" bestFit="1" customWidth="1"/>
    <col min="16" max="16" width="11" bestFit="1" customWidth="1"/>
    <col min="17" max="18" width="8.140625" bestFit="1" customWidth="1"/>
    <col min="19" max="19" width="9.28515625" bestFit="1" customWidth="1"/>
  </cols>
  <sheetData>
    <row r="1" spans="1:10" ht="23.25" customHeight="1" thickBot="1" x14ac:dyDescent="0.3">
      <c r="A1" s="1227" t="s">
        <v>585</v>
      </c>
      <c r="B1" s="1228"/>
      <c r="C1" s="1228"/>
      <c r="D1" s="1228"/>
      <c r="E1" s="1228"/>
      <c r="F1" s="1228"/>
      <c r="G1" s="1228"/>
      <c r="H1" s="1228"/>
      <c r="I1" s="1229"/>
    </row>
    <row r="2" spans="1:10" x14ac:dyDescent="0.25">
      <c r="A2" s="428"/>
      <c r="B2" s="429"/>
      <c r="C2" s="429"/>
      <c r="D2" s="429"/>
      <c r="E2" s="429"/>
      <c r="F2" s="429"/>
      <c r="G2" s="429"/>
      <c r="H2" s="429"/>
      <c r="I2" s="430"/>
    </row>
    <row r="3" spans="1:10" ht="18.75" x14ac:dyDescent="0.3">
      <c r="A3" s="1241" t="s">
        <v>2701</v>
      </c>
      <c r="B3" s="1242"/>
      <c r="C3" s="1242"/>
      <c r="D3" s="1242"/>
      <c r="E3" s="1242"/>
      <c r="F3" s="1242"/>
      <c r="G3" s="1242"/>
      <c r="H3" s="1242"/>
      <c r="I3" s="1243"/>
    </row>
    <row r="4" spans="1:10" ht="15.75" thickBot="1" x14ac:dyDescent="0.3">
      <c r="A4" s="1232" t="s">
        <v>2212</v>
      </c>
      <c r="B4" s="1233"/>
      <c r="C4" s="1233"/>
      <c r="D4" s="1233"/>
      <c r="E4" s="1233"/>
      <c r="F4" s="1233"/>
      <c r="G4" s="1233"/>
      <c r="H4" s="1233"/>
      <c r="I4" s="1234"/>
    </row>
    <row r="5" spans="1:10" ht="25.5" x14ac:dyDescent="0.25">
      <c r="A5" s="727" t="s">
        <v>586</v>
      </c>
      <c r="B5" s="728" t="s">
        <v>2182</v>
      </c>
      <c r="C5" s="729" t="s">
        <v>575</v>
      </c>
      <c r="D5" s="730" t="s">
        <v>587</v>
      </c>
      <c r="E5" s="731" t="s">
        <v>588</v>
      </c>
      <c r="F5" s="732" t="s">
        <v>589</v>
      </c>
      <c r="G5" s="733" t="s">
        <v>579</v>
      </c>
      <c r="H5" s="733" t="s">
        <v>231</v>
      </c>
      <c r="I5" s="734" t="s">
        <v>2183</v>
      </c>
    </row>
    <row r="6" spans="1:10" s="520" customFormat="1" x14ac:dyDescent="0.25">
      <c r="A6" s="513" t="s">
        <v>384</v>
      </c>
      <c r="B6" s="803">
        <v>41191</v>
      </c>
      <c r="C6" s="384">
        <v>3300</v>
      </c>
      <c r="D6" s="384"/>
      <c r="E6" s="384">
        <v>0</v>
      </c>
      <c r="F6" s="384"/>
      <c r="G6" s="384">
        <v>3300</v>
      </c>
      <c r="H6" s="384">
        <v>3300</v>
      </c>
      <c r="I6" s="475">
        <f>C6+D6+E6-H6</f>
        <v>0</v>
      </c>
    </row>
    <row r="7" spans="1:10" s="12" customFormat="1" x14ac:dyDescent="0.25">
      <c r="A7" s="513" t="s">
        <v>155</v>
      </c>
      <c r="B7" s="803">
        <v>41191</v>
      </c>
      <c r="C7" s="384">
        <v>3300</v>
      </c>
      <c r="D7" s="384"/>
      <c r="E7" s="384">
        <f>198*F7</f>
        <v>0</v>
      </c>
      <c r="F7" s="384"/>
      <c r="G7" s="384">
        <f>+C7+D7+E7</f>
        <v>3300</v>
      </c>
      <c r="H7" s="723">
        <v>3102</v>
      </c>
      <c r="I7" s="811">
        <f>+I6+G7-H7</f>
        <v>198</v>
      </c>
    </row>
    <row r="8" spans="1:10" s="12" customFormat="1" x14ac:dyDescent="0.25">
      <c r="A8" s="513" t="s">
        <v>156</v>
      </c>
      <c r="B8" s="803">
        <v>41235</v>
      </c>
      <c r="C8" s="384">
        <v>3300</v>
      </c>
      <c r="D8" s="384">
        <v>150</v>
      </c>
      <c r="E8" s="384">
        <f>198*F8</f>
        <v>0</v>
      </c>
      <c r="F8" s="384"/>
      <c r="G8" s="384">
        <f t="shared" ref="G8:G26" si="0">+C8+D8+E8</f>
        <v>3450</v>
      </c>
      <c r="H8" s="724">
        <v>3300</v>
      </c>
      <c r="I8" s="811">
        <f>+I7+G8-H8</f>
        <v>348</v>
      </c>
    </row>
    <row r="9" spans="1:10" s="12" customFormat="1" x14ac:dyDescent="0.25">
      <c r="A9" s="513" t="s">
        <v>199</v>
      </c>
      <c r="B9" s="803">
        <v>41264</v>
      </c>
      <c r="C9" s="384">
        <v>3300</v>
      </c>
      <c r="D9" s="384">
        <v>150</v>
      </c>
      <c r="E9" s="384">
        <f>198*F9</f>
        <v>0</v>
      </c>
      <c r="F9" s="384"/>
      <c r="G9" s="384">
        <f t="shared" si="0"/>
        <v>3450</v>
      </c>
      <c r="H9" s="724">
        <v>3300</v>
      </c>
      <c r="I9" s="811">
        <f>+I8+G9-H9</f>
        <v>498</v>
      </c>
    </row>
    <row r="10" spans="1:10" s="12" customFormat="1" x14ac:dyDescent="0.25">
      <c r="A10" s="513" t="s">
        <v>380</v>
      </c>
      <c r="B10" s="803"/>
      <c r="C10" s="384">
        <v>3300</v>
      </c>
      <c r="D10" s="384">
        <v>150</v>
      </c>
      <c r="E10" s="384">
        <f>C10*5%*F10</f>
        <v>1980</v>
      </c>
      <c r="F10" s="384">
        <v>12</v>
      </c>
      <c r="G10" s="384">
        <f t="shared" si="0"/>
        <v>5430</v>
      </c>
      <c r="H10" s="1050"/>
      <c r="I10" s="811">
        <f>+I9+G10-H10</f>
        <v>5928</v>
      </c>
      <c r="J10" s="531"/>
    </row>
    <row r="11" spans="1:10" s="12" customFormat="1" x14ac:dyDescent="0.25">
      <c r="A11" s="513" t="s">
        <v>1171</v>
      </c>
      <c r="B11" s="803">
        <v>41306</v>
      </c>
      <c r="C11" s="384">
        <v>3300</v>
      </c>
      <c r="D11" s="384"/>
      <c r="E11" s="384">
        <f>-C11*6%</f>
        <v>-198</v>
      </c>
      <c r="F11" s="384"/>
      <c r="G11" s="384">
        <f t="shared" si="0"/>
        <v>3102</v>
      </c>
      <c r="H11" s="724">
        <v>3300</v>
      </c>
      <c r="I11" s="811">
        <f>+I10+G11-H11</f>
        <v>5730</v>
      </c>
    </row>
    <row r="12" spans="1:10" s="12" customFormat="1" x14ac:dyDescent="0.25">
      <c r="A12" s="513" t="s">
        <v>1185</v>
      </c>
      <c r="B12" s="803">
        <v>41710</v>
      </c>
      <c r="C12" s="384">
        <v>3300</v>
      </c>
      <c r="D12" s="384"/>
      <c r="E12" s="384">
        <f t="shared" ref="E12:E24" si="1">C12*5%*F12</f>
        <v>0</v>
      </c>
      <c r="F12" s="384"/>
      <c r="G12" s="384">
        <f t="shared" si="0"/>
        <v>3300</v>
      </c>
      <c r="H12" s="724">
        <v>3300</v>
      </c>
      <c r="I12" s="811">
        <f t="shared" ref="I12:I21" si="2">+I11+G12-H12</f>
        <v>5730</v>
      </c>
    </row>
    <row r="13" spans="1:10" s="12" customFormat="1" x14ac:dyDescent="0.25">
      <c r="A13" s="513" t="s">
        <v>1224</v>
      </c>
      <c r="B13" s="1051"/>
      <c r="C13" s="384">
        <v>3300</v>
      </c>
      <c r="D13" s="384">
        <v>150</v>
      </c>
      <c r="E13" s="384">
        <f t="shared" si="1"/>
        <v>1485</v>
      </c>
      <c r="F13" s="384">
        <v>9</v>
      </c>
      <c r="G13" s="384">
        <f t="shared" si="0"/>
        <v>4935</v>
      </c>
      <c r="H13" s="724">
        <v>0</v>
      </c>
      <c r="I13" s="811">
        <f t="shared" si="2"/>
        <v>10665</v>
      </c>
    </row>
    <row r="14" spans="1:10" s="12" customFormat="1" x14ac:dyDescent="0.25">
      <c r="A14" s="513" t="s">
        <v>1358</v>
      </c>
      <c r="B14" s="803">
        <v>41786</v>
      </c>
      <c r="C14" s="384">
        <v>3300</v>
      </c>
      <c r="D14" s="384">
        <v>150</v>
      </c>
      <c r="E14" s="384">
        <f t="shared" si="1"/>
        <v>0</v>
      </c>
      <c r="F14" s="384"/>
      <c r="G14" s="384">
        <f t="shared" si="0"/>
        <v>3450</v>
      </c>
      <c r="H14" s="724">
        <v>3300</v>
      </c>
      <c r="I14" s="811">
        <f t="shared" si="2"/>
        <v>10815</v>
      </c>
    </row>
    <row r="15" spans="1:10" s="12" customFormat="1" x14ac:dyDescent="0.25">
      <c r="A15" s="513" t="s">
        <v>1406</v>
      </c>
      <c r="B15" s="1051"/>
      <c r="C15" s="384">
        <v>3300</v>
      </c>
      <c r="D15" s="384">
        <v>150</v>
      </c>
      <c r="E15" s="384">
        <f t="shared" si="1"/>
        <v>1155</v>
      </c>
      <c r="F15" s="384">
        <v>7</v>
      </c>
      <c r="G15" s="384">
        <f t="shared" si="0"/>
        <v>4605</v>
      </c>
      <c r="H15" s="724">
        <v>0</v>
      </c>
      <c r="I15" s="811">
        <f t="shared" si="2"/>
        <v>15420</v>
      </c>
    </row>
    <row r="16" spans="1:10" x14ac:dyDescent="0.25">
      <c r="A16" s="410" t="s">
        <v>1429</v>
      </c>
      <c r="B16" s="1052"/>
      <c r="C16" s="384">
        <v>3300</v>
      </c>
      <c r="D16" s="234">
        <v>150</v>
      </c>
      <c r="E16" s="384">
        <f t="shared" si="1"/>
        <v>990</v>
      </c>
      <c r="F16" s="384">
        <v>6</v>
      </c>
      <c r="G16" s="384">
        <f t="shared" si="0"/>
        <v>4440</v>
      </c>
      <c r="H16" s="725">
        <v>0</v>
      </c>
      <c r="I16" s="811">
        <f t="shared" si="2"/>
        <v>19860</v>
      </c>
    </row>
    <row r="17" spans="1:9" x14ac:dyDescent="0.25">
      <c r="A17" s="411" t="s">
        <v>1430</v>
      </c>
      <c r="B17" s="1053"/>
      <c r="C17" s="384">
        <v>3300</v>
      </c>
      <c r="D17" s="234">
        <v>150</v>
      </c>
      <c r="E17" s="384">
        <f t="shared" si="1"/>
        <v>825</v>
      </c>
      <c r="F17" s="384">
        <v>5</v>
      </c>
      <c r="G17" s="384">
        <f t="shared" si="0"/>
        <v>4275</v>
      </c>
      <c r="H17" s="725">
        <v>0</v>
      </c>
      <c r="I17" s="811">
        <f t="shared" si="2"/>
        <v>24135</v>
      </c>
    </row>
    <row r="18" spans="1:9" x14ac:dyDescent="0.25">
      <c r="A18" s="431" t="s">
        <v>154</v>
      </c>
      <c r="B18" s="1045"/>
      <c r="C18" s="384">
        <v>3300</v>
      </c>
      <c r="D18" s="427">
        <v>150</v>
      </c>
      <c r="E18" s="384">
        <f t="shared" si="1"/>
        <v>660</v>
      </c>
      <c r="F18" s="427">
        <v>4</v>
      </c>
      <c r="G18" s="384">
        <f t="shared" si="0"/>
        <v>4110</v>
      </c>
      <c r="H18" s="726">
        <v>0</v>
      </c>
      <c r="I18" s="811">
        <f t="shared" si="2"/>
        <v>28245</v>
      </c>
    </row>
    <row r="19" spans="1:9" s="520" customFormat="1" x14ac:dyDescent="0.25">
      <c r="A19" s="431" t="s">
        <v>155</v>
      </c>
      <c r="B19" s="1045"/>
      <c r="C19" s="384">
        <v>3300</v>
      </c>
      <c r="D19" s="427">
        <v>150</v>
      </c>
      <c r="E19" s="384">
        <f t="shared" si="1"/>
        <v>495</v>
      </c>
      <c r="F19" s="427">
        <v>3</v>
      </c>
      <c r="G19" s="384">
        <f t="shared" si="0"/>
        <v>3945</v>
      </c>
      <c r="H19" s="726">
        <v>0</v>
      </c>
      <c r="I19" s="811">
        <f t="shared" si="2"/>
        <v>32190</v>
      </c>
    </row>
    <row r="20" spans="1:9" s="737" customFormat="1" x14ac:dyDescent="0.25">
      <c r="A20" s="431" t="s">
        <v>156</v>
      </c>
      <c r="B20" s="802">
        <v>41955</v>
      </c>
      <c r="C20" s="384">
        <v>3300</v>
      </c>
      <c r="D20" s="427"/>
      <c r="E20" s="384">
        <f t="shared" si="1"/>
        <v>0</v>
      </c>
      <c r="F20" s="427"/>
      <c r="G20" s="384">
        <f t="shared" si="0"/>
        <v>3300</v>
      </c>
      <c r="H20" s="726">
        <v>3300</v>
      </c>
      <c r="I20" s="811">
        <f t="shared" si="2"/>
        <v>32190</v>
      </c>
    </row>
    <row r="21" spans="1:9" s="737" customFormat="1" x14ac:dyDescent="0.25">
      <c r="A21" s="431" t="s">
        <v>199</v>
      </c>
      <c r="B21" s="802">
        <v>41975</v>
      </c>
      <c r="C21" s="384">
        <v>3300</v>
      </c>
      <c r="D21" s="427"/>
      <c r="E21" s="384">
        <f>-C21*6%</f>
        <v>-198</v>
      </c>
      <c r="F21" s="427"/>
      <c r="G21" s="384">
        <f t="shared" si="0"/>
        <v>3102</v>
      </c>
      <c r="H21" s="726">
        <v>3300</v>
      </c>
      <c r="I21" s="811">
        <f t="shared" si="2"/>
        <v>31992</v>
      </c>
    </row>
    <row r="22" spans="1:9" s="737" customFormat="1" x14ac:dyDescent="0.25">
      <c r="A22" s="431" t="s">
        <v>380</v>
      </c>
      <c r="B22" s="802">
        <v>41656</v>
      </c>
      <c r="C22" s="384">
        <v>3300</v>
      </c>
      <c r="D22" s="427">
        <v>150</v>
      </c>
      <c r="E22" s="384">
        <f t="shared" si="1"/>
        <v>0</v>
      </c>
      <c r="F22" s="427"/>
      <c r="G22" s="384">
        <f t="shared" si="0"/>
        <v>3450</v>
      </c>
      <c r="H22" s="726">
        <v>6600</v>
      </c>
      <c r="I22" s="811">
        <f>+I21+G22-H22</f>
        <v>28842</v>
      </c>
    </row>
    <row r="23" spans="1:9" s="737" customFormat="1" x14ac:dyDescent="0.25">
      <c r="A23" s="431"/>
      <c r="B23" s="802">
        <v>41669</v>
      </c>
      <c r="C23" s="426"/>
      <c r="D23" s="427"/>
      <c r="E23" s="426"/>
      <c r="F23" s="427"/>
      <c r="G23" s="722"/>
      <c r="H23" s="234">
        <v>3450</v>
      </c>
      <c r="I23" s="1049">
        <f t="shared" ref="I23:I29" si="3">I22+G23-H23</f>
        <v>25392</v>
      </c>
    </row>
    <row r="24" spans="1:9" s="737" customFormat="1" x14ac:dyDescent="0.25">
      <c r="A24" s="431" t="s">
        <v>1171</v>
      </c>
      <c r="B24" s="802">
        <v>41680</v>
      </c>
      <c r="C24" s="426">
        <v>3300</v>
      </c>
      <c r="D24" s="427"/>
      <c r="E24" s="384">
        <f t="shared" si="1"/>
        <v>0</v>
      </c>
      <c r="F24" s="427"/>
      <c r="G24" s="384">
        <f t="shared" si="0"/>
        <v>3300</v>
      </c>
      <c r="H24" s="234">
        <v>3450</v>
      </c>
      <c r="I24" s="1049">
        <f t="shared" si="3"/>
        <v>25242</v>
      </c>
    </row>
    <row r="25" spans="1:9" s="520" customFormat="1" x14ac:dyDescent="0.25">
      <c r="A25" s="431"/>
      <c r="B25" s="802">
        <v>41689</v>
      </c>
      <c r="C25" s="426"/>
      <c r="D25" s="735"/>
      <c r="E25" s="736"/>
      <c r="F25" s="427"/>
      <c r="G25" s="722"/>
      <c r="H25" s="234">
        <v>3450</v>
      </c>
      <c r="I25" s="921">
        <f t="shared" si="3"/>
        <v>21792</v>
      </c>
    </row>
    <row r="26" spans="1:9" s="737" customFormat="1" x14ac:dyDescent="0.25">
      <c r="A26" s="431" t="s">
        <v>1185</v>
      </c>
      <c r="B26" s="802">
        <v>41702</v>
      </c>
      <c r="C26" s="426">
        <v>3300</v>
      </c>
      <c r="D26" s="735"/>
      <c r="E26" s="384">
        <f>-C26*6%</f>
        <v>-198</v>
      </c>
      <c r="F26" s="427"/>
      <c r="G26" s="384">
        <f t="shared" si="0"/>
        <v>3102</v>
      </c>
      <c r="H26" s="427">
        <v>3450</v>
      </c>
      <c r="I26" s="921">
        <f t="shared" si="3"/>
        <v>21444</v>
      </c>
    </row>
    <row r="27" spans="1:9" s="737" customFormat="1" x14ac:dyDescent="0.25">
      <c r="A27" s="431"/>
      <c r="B27" s="802">
        <v>41722</v>
      </c>
      <c r="C27" s="426"/>
      <c r="D27" s="735"/>
      <c r="E27" s="736"/>
      <c r="F27" s="427"/>
      <c r="G27" s="722"/>
      <c r="H27" s="426">
        <v>5352</v>
      </c>
      <c r="I27" s="921">
        <f t="shared" si="3"/>
        <v>16092</v>
      </c>
    </row>
    <row r="28" spans="1:9" s="737" customFormat="1" x14ac:dyDescent="0.25">
      <c r="A28" s="431"/>
      <c r="B28" s="802">
        <v>41722</v>
      </c>
      <c r="C28" s="426"/>
      <c r="D28" s="735"/>
      <c r="E28" s="736"/>
      <c r="F28" s="427"/>
      <c r="G28" s="722"/>
      <c r="H28" s="426">
        <v>5352</v>
      </c>
      <c r="I28" s="921">
        <f t="shared" si="3"/>
        <v>10740</v>
      </c>
    </row>
    <row r="29" spans="1:9" s="737" customFormat="1" x14ac:dyDescent="0.25">
      <c r="A29" s="431" t="s">
        <v>1224</v>
      </c>
      <c r="B29" s="802">
        <v>41733</v>
      </c>
      <c r="C29" s="426"/>
      <c r="D29" s="735"/>
      <c r="E29" s="736"/>
      <c r="F29" s="427"/>
      <c r="G29" s="722"/>
      <c r="H29" s="426">
        <v>3450</v>
      </c>
      <c r="I29" s="921">
        <f t="shared" si="3"/>
        <v>7290</v>
      </c>
    </row>
    <row r="30" spans="1:9" s="737" customFormat="1" x14ac:dyDescent="0.25">
      <c r="A30" s="431" t="s">
        <v>590</v>
      </c>
      <c r="B30" s="719"/>
      <c r="C30" s="426"/>
      <c r="D30" s="735"/>
      <c r="E30" s="736"/>
      <c r="F30" s="427"/>
      <c r="G30" s="722"/>
      <c r="H30" s="427"/>
      <c r="I30" s="921">
        <f>I29</f>
        <v>7290</v>
      </c>
    </row>
    <row r="31" spans="1:9" s="737" customFormat="1" x14ac:dyDescent="0.25">
      <c r="A31" s="431" t="s">
        <v>2741</v>
      </c>
      <c r="B31" s="719"/>
      <c r="C31" s="426"/>
      <c r="D31" s="735"/>
      <c r="E31" s="736"/>
      <c r="F31" s="427"/>
      <c r="G31" s="722"/>
      <c r="H31" s="427"/>
      <c r="I31" s="921">
        <f>(E10+E13+E15+E16+E17+E18+E19)*60%</f>
        <v>4554</v>
      </c>
    </row>
    <row r="32" spans="1:9" s="737" customFormat="1" x14ac:dyDescent="0.25">
      <c r="A32" s="431"/>
      <c r="B32" s="719"/>
      <c r="C32" s="426"/>
      <c r="D32" s="735"/>
      <c r="E32" s="736"/>
      <c r="F32" s="427"/>
      <c r="G32" s="722"/>
      <c r="H32" s="427"/>
      <c r="I32" s="921"/>
    </row>
    <row r="33" spans="1:10" ht="25.5" customHeight="1" thickBot="1" x14ac:dyDescent="0.3">
      <c r="A33" s="433" t="s">
        <v>2742</v>
      </c>
      <c r="B33" s="720"/>
      <c r="C33" s="392"/>
      <c r="D33" s="392"/>
      <c r="E33" s="392"/>
      <c r="F33" s="392"/>
      <c r="G33" s="924"/>
      <c r="H33" s="386"/>
      <c r="I33" s="925">
        <f>I30-I31</f>
        <v>2736</v>
      </c>
    </row>
    <row r="35" spans="1:10" ht="15.75" thickBot="1" x14ac:dyDescent="0.3"/>
    <row r="36" spans="1:10" ht="15.75" thickBot="1" x14ac:dyDescent="0.3">
      <c r="A36" s="1227" t="s">
        <v>585</v>
      </c>
      <c r="B36" s="1228"/>
      <c r="C36" s="1228"/>
      <c r="D36" s="1228"/>
      <c r="E36" s="1228"/>
      <c r="F36" s="1228"/>
      <c r="G36" s="1228"/>
      <c r="H36" s="1228"/>
      <c r="I36" s="1229"/>
    </row>
    <row r="37" spans="1:10" x14ac:dyDescent="0.25">
      <c r="A37" s="428"/>
      <c r="B37" s="429"/>
      <c r="C37" s="429"/>
      <c r="D37" s="429"/>
      <c r="E37" s="429"/>
      <c r="F37" s="429"/>
      <c r="G37" s="429"/>
      <c r="H37" s="429"/>
      <c r="I37" s="430"/>
    </row>
    <row r="38" spans="1:10" ht="18.75" x14ac:dyDescent="0.3">
      <c r="A38" s="1241" t="s">
        <v>2213</v>
      </c>
      <c r="B38" s="1242"/>
      <c r="C38" s="1242"/>
      <c r="D38" s="1242"/>
      <c r="E38" s="1242"/>
      <c r="F38" s="1242"/>
      <c r="G38" s="1242"/>
      <c r="H38" s="1242"/>
      <c r="I38" s="1243"/>
    </row>
    <row r="39" spans="1:10" ht="15.75" thickBot="1" x14ac:dyDescent="0.3">
      <c r="A39" s="1232" t="s">
        <v>2212</v>
      </c>
      <c r="B39" s="1233"/>
      <c r="C39" s="1233"/>
      <c r="D39" s="1233"/>
      <c r="E39" s="1233"/>
      <c r="F39" s="1233"/>
      <c r="G39" s="1233"/>
      <c r="H39" s="1233"/>
      <c r="I39" s="1234"/>
    </row>
    <row r="40" spans="1:10" ht="25.5" x14ac:dyDescent="0.25">
      <c r="A40" s="727" t="s">
        <v>586</v>
      </c>
      <c r="B40" s="728" t="s">
        <v>2182</v>
      </c>
      <c r="C40" s="729" t="s">
        <v>575</v>
      </c>
      <c r="D40" s="730" t="s">
        <v>587</v>
      </c>
      <c r="E40" s="731" t="s">
        <v>588</v>
      </c>
      <c r="F40" s="732" t="s">
        <v>589</v>
      </c>
      <c r="G40" s="733" t="s">
        <v>579</v>
      </c>
      <c r="H40" s="733" t="s">
        <v>231</v>
      </c>
      <c r="I40" s="734" t="s">
        <v>2183</v>
      </c>
    </row>
    <row r="41" spans="1:10" s="737" customFormat="1" x14ac:dyDescent="0.25">
      <c r="A41" s="513" t="s">
        <v>1185</v>
      </c>
      <c r="B41" s="931">
        <v>41589</v>
      </c>
      <c r="C41" s="384">
        <v>3300</v>
      </c>
      <c r="D41" s="384">
        <v>150</v>
      </c>
      <c r="E41" s="384">
        <f>C41*5%*F41</f>
        <v>1650</v>
      </c>
      <c r="F41" s="384">
        <v>10</v>
      </c>
      <c r="G41" s="384">
        <f t="shared" ref="G41:G53" si="4">+C41+D41+E41</f>
        <v>5100</v>
      </c>
      <c r="H41" s="724">
        <v>2500</v>
      </c>
      <c r="I41" s="475">
        <f>+G41-H41</f>
        <v>2600</v>
      </c>
    </row>
    <row r="42" spans="1:10" s="737" customFormat="1" x14ac:dyDescent="0.25">
      <c r="A42" s="513" t="s">
        <v>1224</v>
      </c>
      <c r="B42" s="1032">
        <v>41968</v>
      </c>
      <c r="C42" s="384">
        <v>3300</v>
      </c>
      <c r="D42" s="384">
        <v>150</v>
      </c>
      <c r="E42" s="384">
        <f t="shared" ref="E42:E53" si="5">C42*5%*F42</f>
        <v>1485</v>
      </c>
      <c r="F42" s="384">
        <v>9</v>
      </c>
      <c r="G42" s="384">
        <f t="shared" si="4"/>
        <v>4935</v>
      </c>
      <c r="H42" s="724">
        <v>4500</v>
      </c>
      <c r="I42" s="475">
        <f>I41+G42-H42</f>
        <v>3035</v>
      </c>
    </row>
    <row r="43" spans="1:10" x14ac:dyDescent="0.25">
      <c r="A43" s="513" t="s">
        <v>1358</v>
      </c>
      <c r="B43" s="978">
        <v>41670</v>
      </c>
      <c r="C43" s="384">
        <v>3300</v>
      </c>
      <c r="D43" s="384">
        <v>150</v>
      </c>
      <c r="E43" s="384">
        <f t="shared" si="5"/>
        <v>1320</v>
      </c>
      <c r="F43" s="384">
        <v>8</v>
      </c>
      <c r="G43" s="384">
        <f t="shared" si="4"/>
        <v>4770</v>
      </c>
      <c r="H43" s="724">
        <v>10000</v>
      </c>
      <c r="I43" s="475">
        <f t="shared" ref="I43:I51" si="6">+I42+G43-H43</f>
        <v>-2195</v>
      </c>
    </row>
    <row r="44" spans="1:10" x14ac:dyDescent="0.25">
      <c r="A44" s="513" t="s">
        <v>1406</v>
      </c>
      <c r="B44" s="978">
        <v>41677</v>
      </c>
      <c r="C44" s="384">
        <v>3300</v>
      </c>
      <c r="D44" s="384">
        <v>150</v>
      </c>
      <c r="E44" s="384">
        <f t="shared" si="5"/>
        <v>1155</v>
      </c>
      <c r="F44" s="384">
        <v>7</v>
      </c>
      <c r="G44" s="384">
        <f t="shared" si="4"/>
        <v>4605</v>
      </c>
      <c r="H44" s="724">
        <v>4500</v>
      </c>
      <c r="I44" s="475">
        <f>+I43+G44-H44</f>
        <v>-2090</v>
      </c>
    </row>
    <row r="45" spans="1:10" x14ac:dyDescent="0.25">
      <c r="A45" s="410" t="s">
        <v>1429</v>
      </c>
      <c r="B45" s="978">
        <v>41684</v>
      </c>
      <c r="C45" s="384">
        <v>3300</v>
      </c>
      <c r="D45" s="234">
        <v>150</v>
      </c>
      <c r="E45" s="384">
        <f t="shared" si="5"/>
        <v>990</v>
      </c>
      <c r="F45" s="384">
        <v>6</v>
      </c>
      <c r="G45" s="384">
        <f t="shared" si="4"/>
        <v>4440</v>
      </c>
      <c r="H45" s="724">
        <v>4000</v>
      </c>
      <c r="I45" s="475">
        <f>+I44+G45-H45</f>
        <v>-1650</v>
      </c>
    </row>
    <row r="46" spans="1:10" x14ac:dyDescent="0.25">
      <c r="A46" s="411" t="s">
        <v>1430</v>
      </c>
      <c r="B46" s="931">
        <v>41691</v>
      </c>
      <c r="C46" s="384">
        <v>3300</v>
      </c>
      <c r="D46" s="234">
        <v>150</v>
      </c>
      <c r="E46" s="384">
        <f t="shared" si="5"/>
        <v>825</v>
      </c>
      <c r="F46" s="384">
        <v>5</v>
      </c>
      <c r="G46" s="384">
        <f t="shared" si="4"/>
        <v>4275</v>
      </c>
      <c r="H46" s="725">
        <v>4000</v>
      </c>
      <c r="I46" s="475">
        <f>+I45+G46-H46</f>
        <v>-1375</v>
      </c>
    </row>
    <row r="47" spans="1:10" x14ac:dyDescent="0.25">
      <c r="A47" s="431" t="s">
        <v>154</v>
      </c>
      <c r="B47" s="931">
        <v>42299</v>
      </c>
      <c r="C47" s="384">
        <v>3300</v>
      </c>
      <c r="D47" s="427">
        <v>150</v>
      </c>
      <c r="E47" s="384">
        <f t="shared" si="5"/>
        <v>660</v>
      </c>
      <c r="F47" s="427">
        <v>4</v>
      </c>
      <c r="G47" s="384">
        <f t="shared" si="4"/>
        <v>4110</v>
      </c>
      <c r="H47" s="726">
        <v>4500</v>
      </c>
      <c r="I47" s="475">
        <f t="shared" si="6"/>
        <v>-1765</v>
      </c>
      <c r="J47" t="s">
        <v>3035</v>
      </c>
    </row>
    <row r="48" spans="1:10" x14ac:dyDescent="0.25">
      <c r="A48" s="431" t="s">
        <v>155</v>
      </c>
      <c r="B48" s="931"/>
      <c r="C48" s="384">
        <v>3300</v>
      </c>
      <c r="D48" s="427">
        <v>150</v>
      </c>
      <c r="E48" s="384">
        <f t="shared" si="5"/>
        <v>495</v>
      </c>
      <c r="F48" s="427">
        <v>3</v>
      </c>
      <c r="G48" s="384">
        <f t="shared" si="4"/>
        <v>3945</v>
      </c>
      <c r="H48" s="726"/>
      <c r="I48" s="475">
        <f t="shared" si="6"/>
        <v>2180</v>
      </c>
    </row>
    <row r="49" spans="1:10" s="737" customFormat="1" x14ac:dyDescent="0.25">
      <c r="A49" s="431" t="s">
        <v>156</v>
      </c>
      <c r="B49" s="931"/>
      <c r="C49" s="426">
        <v>3300</v>
      </c>
      <c r="D49" s="427">
        <v>150</v>
      </c>
      <c r="E49" s="384">
        <f t="shared" si="5"/>
        <v>330</v>
      </c>
      <c r="F49" s="427">
        <v>2</v>
      </c>
      <c r="G49" s="384">
        <f t="shared" si="4"/>
        <v>3780</v>
      </c>
      <c r="H49" s="726"/>
      <c r="I49" s="475">
        <f t="shared" si="6"/>
        <v>5960</v>
      </c>
    </row>
    <row r="50" spans="1:10" s="737" customFormat="1" x14ac:dyDescent="0.25">
      <c r="A50" s="431" t="s">
        <v>199</v>
      </c>
      <c r="B50" s="931"/>
      <c r="C50" s="426">
        <v>3300</v>
      </c>
      <c r="D50" s="427">
        <v>150</v>
      </c>
      <c r="E50" s="384">
        <f t="shared" si="5"/>
        <v>165</v>
      </c>
      <c r="F50" s="427">
        <v>1</v>
      </c>
      <c r="G50" s="384">
        <f t="shared" si="4"/>
        <v>3615</v>
      </c>
      <c r="H50" s="726"/>
      <c r="I50" s="475">
        <f t="shared" si="6"/>
        <v>9575</v>
      </c>
    </row>
    <row r="51" spans="1:10" s="737" customFormat="1" x14ac:dyDescent="0.25">
      <c r="A51" s="431" t="s">
        <v>380</v>
      </c>
      <c r="B51" s="931"/>
      <c r="C51" s="426">
        <v>3300</v>
      </c>
      <c r="D51" s="427">
        <v>150</v>
      </c>
      <c r="E51" s="384">
        <f t="shared" si="5"/>
        <v>0</v>
      </c>
      <c r="F51" s="427"/>
      <c r="G51" s="384">
        <f t="shared" si="4"/>
        <v>3450</v>
      </c>
      <c r="H51" s="726"/>
      <c r="I51" s="475">
        <f t="shared" si="6"/>
        <v>13025</v>
      </c>
    </row>
    <row r="52" spans="1:10" s="737" customFormat="1" x14ac:dyDescent="0.25">
      <c r="A52" s="431" t="s">
        <v>1171</v>
      </c>
      <c r="B52" s="978"/>
      <c r="C52" s="426">
        <v>3300</v>
      </c>
      <c r="D52" s="427">
        <v>150</v>
      </c>
      <c r="E52" s="384">
        <f t="shared" si="5"/>
        <v>0</v>
      </c>
      <c r="F52" s="427"/>
      <c r="G52" s="384">
        <f t="shared" si="4"/>
        <v>3450</v>
      </c>
      <c r="H52" s="724"/>
      <c r="I52" s="475">
        <f>+I51+G52-H52</f>
        <v>16475</v>
      </c>
    </row>
    <row r="53" spans="1:10" s="737" customFormat="1" x14ac:dyDescent="0.25">
      <c r="A53" s="431" t="s">
        <v>1185</v>
      </c>
      <c r="B53" s="719"/>
      <c r="C53" s="426">
        <v>3300</v>
      </c>
      <c r="D53" s="427">
        <v>150</v>
      </c>
      <c r="E53" s="384">
        <f t="shared" si="5"/>
        <v>0</v>
      </c>
      <c r="F53" s="427"/>
      <c r="G53" s="384">
        <f t="shared" si="4"/>
        <v>3450</v>
      </c>
      <c r="H53" s="234"/>
      <c r="I53" s="475">
        <f>+I52+G53-H53</f>
        <v>19925</v>
      </c>
    </row>
    <row r="54" spans="1:10" x14ac:dyDescent="0.25">
      <c r="A54" s="431"/>
      <c r="B54" s="719"/>
      <c r="C54" s="426"/>
      <c r="D54" s="735"/>
      <c r="E54" s="736"/>
      <c r="F54" s="427"/>
      <c r="G54" s="722"/>
      <c r="H54" s="234"/>
      <c r="I54" s="921"/>
    </row>
    <row r="55" spans="1:10" ht="15.75" thickBot="1" x14ac:dyDescent="0.3">
      <c r="A55" s="433" t="s">
        <v>590</v>
      </c>
      <c r="B55" s="720"/>
      <c r="C55" s="392"/>
      <c r="D55" s="392"/>
      <c r="E55" s="392"/>
      <c r="F55" s="392"/>
      <c r="G55" s="924"/>
      <c r="H55" s="386"/>
      <c r="I55" s="925">
        <f>I53</f>
        <v>19925</v>
      </c>
    </row>
    <row r="57" spans="1:10" ht="15.75" thickBot="1" x14ac:dyDescent="0.3"/>
    <row r="58" spans="1:10" ht="15.75" thickBot="1" x14ac:dyDescent="0.3">
      <c r="A58" s="1227" t="s">
        <v>585</v>
      </c>
      <c r="B58" s="1228"/>
      <c r="C58" s="1228"/>
      <c r="D58" s="1228"/>
      <c r="E58" s="1228"/>
      <c r="F58" s="1228"/>
      <c r="G58" s="1228"/>
      <c r="H58" s="1228"/>
      <c r="I58" s="1229"/>
    </row>
    <row r="59" spans="1:10" x14ac:dyDescent="0.25">
      <c r="A59" s="428"/>
      <c r="B59" s="429"/>
      <c r="C59" s="429"/>
      <c r="D59" s="429"/>
      <c r="E59" s="429"/>
      <c r="F59" s="429"/>
      <c r="G59" s="429"/>
      <c r="H59" s="429"/>
      <c r="I59" s="430"/>
    </row>
    <row r="60" spans="1:10" ht="18.75" x14ac:dyDescent="0.3">
      <c r="A60" s="1241" t="s">
        <v>2214</v>
      </c>
      <c r="B60" s="1242"/>
      <c r="C60" s="1242"/>
      <c r="D60" s="1242"/>
      <c r="E60" s="1242"/>
      <c r="F60" s="1242"/>
      <c r="G60" s="1242"/>
      <c r="H60" s="1242"/>
      <c r="I60" s="1243"/>
    </row>
    <row r="61" spans="1:10" ht="15.75" thickBot="1" x14ac:dyDescent="0.3">
      <c r="A61" s="1232" t="s">
        <v>2212</v>
      </c>
      <c r="B61" s="1233"/>
      <c r="C61" s="1233"/>
      <c r="D61" s="1233"/>
      <c r="E61" s="1233"/>
      <c r="F61" s="1233"/>
      <c r="G61" s="1233"/>
      <c r="H61" s="1233"/>
      <c r="I61" s="1234"/>
    </row>
    <row r="62" spans="1:10" s="520" customFormat="1" ht="25.5" x14ac:dyDescent="0.25">
      <c r="A62" s="727" t="s">
        <v>586</v>
      </c>
      <c r="B62" s="728" t="s">
        <v>2182</v>
      </c>
      <c r="C62" s="729" t="s">
        <v>575</v>
      </c>
      <c r="D62" s="730" t="s">
        <v>587</v>
      </c>
      <c r="E62" s="731" t="s">
        <v>588</v>
      </c>
      <c r="F62" s="732" t="s">
        <v>589</v>
      </c>
      <c r="G62" s="733" t="s">
        <v>579</v>
      </c>
      <c r="H62" s="733" t="s">
        <v>231</v>
      </c>
      <c r="I62" s="734" t="s">
        <v>2183</v>
      </c>
    </row>
    <row r="63" spans="1:10" s="737" customFormat="1" x14ac:dyDescent="0.25">
      <c r="A63" s="513" t="s">
        <v>155</v>
      </c>
      <c r="B63" s="1269">
        <v>41233</v>
      </c>
      <c r="C63" s="384">
        <v>3300</v>
      </c>
      <c r="D63" s="384">
        <v>150</v>
      </c>
      <c r="E63" s="384">
        <f>C63*5%*F63</f>
        <v>165</v>
      </c>
      <c r="F63" s="384">
        <v>1</v>
      </c>
      <c r="G63" s="384">
        <f t="shared" ref="G63:G69" si="7">+C63+D63+E63</f>
        <v>3615</v>
      </c>
      <c r="H63" s="724"/>
      <c r="I63" s="475">
        <f>+G63-H63</f>
        <v>3615</v>
      </c>
      <c r="J63" s="917" t="s">
        <v>2815</v>
      </c>
    </row>
    <row r="64" spans="1:10" s="737" customFormat="1" x14ac:dyDescent="0.25">
      <c r="A64" s="513" t="s">
        <v>156</v>
      </c>
      <c r="B64" s="1270"/>
      <c r="C64" s="384">
        <v>3300</v>
      </c>
      <c r="D64" s="384">
        <v>150</v>
      </c>
      <c r="E64" s="384">
        <f t="shared" ref="E64:E83" si="8">C64*5%*F64</f>
        <v>0</v>
      </c>
      <c r="F64" s="384">
        <v>0</v>
      </c>
      <c r="G64" s="384">
        <f t="shared" si="7"/>
        <v>3450</v>
      </c>
      <c r="H64" s="724">
        <v>6400</v>
      </c>
      <c r="I64" s="475">
        <f t="shared" ref="I64:I77" si="9">+I63+G64-H64</f>
        <v>665</v>
      </c>
    </row>
    <row r="65" spans="1:12" s="737" customFormat="1" x14ac:dyDescent="0.25">
      <c r="A65" s="513" t="s">
        <v>199</v>
      </c>
      <c r="B65" s="972">
        <v>41663</v>
      </c>
      <c r="C65" s="384">
        <v>3300</v>
      </c>
      <c r="D65" s="384">
        <v>150</v>
      </c>
      <c r="E65" s="384">
        <f t="shared" si="8"/>
        <v>2145</v>
      </c>
      <c r="F65" s="384">
        <v>13</v>
      </c>
      <c r="G65" s="384">
        <f t="shared" si="7"/>
        <v>5595</v>
      </c>
      <c r="H65" s="966">
        <v>3300</v>
      </c>
      <c r="I65" s="475">
        <f t="shared" si="9"/>
        <v>2960</v>
      </c>
    </row>
    <row r="66" spans="1:12" s="737" customFormat="1" x14ac:dyDescent="0.25">
      <c r="A66" s="513" t="s">
        <v>380</v>
      </c>
      <c r="B66" s="931">
        <v>41299</v>
      </c>
      <c r="C66" s="384">
        <v>3300</v>
      </c>
      <c r="D66" s="384">
        <v>150</v>
      </c>
      <c r="E66" s="384">
        <f t="shared" si="8"/>
        <v>0</v>
      </c>
      <c r="F66" s="384"/>
      <c r="G66" s="384">
        <f t="shared" si="7"/>
        <v>3450</v>
      </c>
      <c r="H66" s="724">
        <v>3350</v>
      </c>
      <c r="I66" s="475">
        <f t="shared" si="9"/>
        <v>3060</v>
      </c>
    </row>
    <row r="67" spans="1:12" s="520" customFormat="1" x14ac:dyDescent="0.25">
      <c r="A67" s="513" t="s">
        <v>1171</v>
      </c>
      <c r="B67" s="1263">
        <v>41663</v>
      </c>
      <c r="C67" s="384">
        <v>3300</v>
      </c>
      <c r="D67" s="384">
        <v>150</v>
      </c>
      <c r="E67" s="384">
        <f t="shared" si="8"/>
        <v>1815</v>
      </c>
      <c r="F67" s="384">
        <v>11</v>
      </c>
      <c r="G67" s="384">
        <f t="shared" si="7"/>
        <v>5265</v>
      </c>
      <c r="H67" s="966">
        <v>3300</v>
      </c>
      <c r="I67" s="475">
        <f t="shared" si="9"/>
        <v>5025</v>
      </c>
    </row>
    <row r="68" spans="1:12" s="520" customFormat="1" x14ac:dyDescent="0.25">
      <c r="A68" s="513" t="s">
        <v>1185</v>
      </c>
      <c r="B68" s="1264"/>
      <c r="C68" s="384">
        <v>3300</v>
      </c>
      <c r="D68" s="384">
        <v>150</v>
      </c>
      <c r="E68" s="384">
        <f t="shared" si="8"/>
        <v>1650</v>
      </c>
      <c r="F68" s="384">
        <v>10</v>
      </c>
      <c r="G68" s="384">
        <f t="shared" si="7"/>
        <v>5100</v>
      </c>
      <c r="H68" s="966">
        <v>3300</v>
      </c>
      <c r="I68" s="475">
        <f t="shared" si="9"/>
        <v>6825</v>
      </c>
    </row>
    <row r="69" spans="1:12" s="520" customFormat="1" x14ac:dyDescent="0.25">
      <c r="A69" s="513" t="s">
        <v>1224</v>
      </c>
      <c r="B69" s="1264"/>
      <c r="C69" s="384">
        <v>3300</v>
      </c>
      <c r="D69" s="384">
        <v>150</v>
      </c>
      <c r="E69" s="384">
        <f t="shared" si="8"/>
        <v>1485</v>
      </c>
      <c r="F69" s="384">
        <v>9</v>
      </c>
      <c r="G69" s="384">
        <f t="shared" si="7"/>
        <v>4935</v>
      </c>
      <c r="H69" s="966">
        <v>3300</v>
      </c>
      <c r="I69" s="475">
        <f t="shared" si="9"/>
        <v>8460</v>
      </c>
      <c r="K69" s="6">
        <f>H65+H67+H68+H69+H70+H71+H72+H73</f>
        <v>26400</v>
      </c>
    </row>
    <row r="70" spans="1:12" x14ac:dyDescent="0.25">
      <c r="A70" s="513" t="s">
        <v>1358</v>
      </c>
      <c r="B70" s="1264"/>
      <c r="C70" s="384">
        <v>3300</v>
      </c>
      <c r="D70" s="384">
        <v>150</v>
      </c>
      <c r="E70" s="384">
        <f t="shared" si="8"/>
        <v>1320</v>
      </c>
      <c r="F70" s="384">
        <v>8</v>
      </c>
      <c r="G70" s="384">
        <f t="shared" ref="G70:G83" si="10">+C70+D70+E70</f>
        <v>4770</v>
      </c>
      <c r="H70" s="966">
        <v>3300</v>
      </c>
      <c r="I70" s="475">
        <f t="shared" si="9"/>
        <v>9930</v>
      </c>
    </row>
    <row r="71" spans="1:12" x14ac:dyDescent="0.25">
      <c r="A71" s="513" t="s">
        <v>1406</v>
      </c>
      <c r="B71" s="1264"/>
      <c r="C71" s="384">
        <v>3300</v>
      </c>
      <c r="D71" s="384">
        <v>150</v>
      </c>
      <c r="E71" s="384">
        <f t="shared" si="8"/>
        <v>1155</v>
      </c>
      <c r="F71" s="384">
        <v>7</v>
      </c>
      <c r="G71" s="384">
        <f t="shared" si="10"/>
        <v>4605</v>
      </c>
      <c r="H71" s="966">
        <v>3300</v>
      </c>
      <c r="I71" s="475">
        <f t="shared" si="9"/>
        <v>11235</v>
      </c>
    </row>
    <row r="72" spans="1:12" x14ac:dyDescent="0.25">
      <c r="A72" s="410" t="s">
        <v>1429</v>
      </c>
      <c r="B72" s="1264"/>
      <c r="C72" s="384">
        <v>3300</v>
      </c>
      <c r="D72" s="234">
        <v>150</v>
      </c>
      <c r="E72" s="384">
        <f t="shared" si="8"/>
        <v>990</v>
      </c>
      <c r="F72" s="384">
        <v>6</v>
      </c>
      <c r="G72" s="384">
        <f t="shared" si="10"/>
        <v>4440</v>
      </c>
      <c r="H72" s="966">
        <v>3300</v>
      </c>
      <c r="I72" s="475">
        <f t="shared" si="9"/>
        <v>12375</v>
      </c>
    </row>
    <row r="73" spans="1:12" x14ac:dyDescent="0.25">
      <c r="A73" s="411" t="s">
        <v>1430</v>
      </c>
      <c r="B73" s="1265"/>
      <c r="C73" s="384">
        <v>3300</v>
      </c>
      <c r="D73" s="234">
        <v>150</v>
      </c>
      <c r="E73" s="384">
        <f t="shared" si="8"/>
        <v>825</v>
      </c>
      <c r="F73" s="384">
        <v>5</v>
      </c>
      <c r="G73" s="384">
        <f t="shared" si="10"/>
        <v>4275</v>
      </c>
      <c r="H73" s="966">
        <v>3300</v>
      </c>
      <c r="I73" s="475">
        <f t="shared" si="9"/>
        <v>13350</v>
      </c>
      <c r="K73" s="6">
        <f>H74+H75+H76+H77</f>
        <v>13200</v>
      </c>
    </row>
    <row r="74" spans="1:12" x14ac:dyDescent="0.25">
      <c r="A74" s="431" t="s">
        <v>154</v>
      </c>
      <c r="B74" s="1266">
        <v>41670</v>
      </c>
      <c r="C74" s="384">
        <v>3300</v>
      </c>
      <c r="D74" s="427">
        <v>150</v>
      </c>
      <c r="E74" s="384">
        <f t="shared" si="8"/>
        <v>660</v>
      </c>
      <c r="F74" s="427">
        <v>4</v>
      </c>
      <c r="G74" s="384">
        <f t="shared" si="10"/>
        <v>4110</v>
      </c>
      <c r="H74" s="974">
        <v>3300</v>
      </c>
      <c r="I74" s="475">
        <f t="shared" si="9"/>
        <v>14160</v>
      </c>
    </row>
    <row r="75" spans="1:12" x14ac:dyDescent="0.25">
      <c r="A75" s="431" t="s">
        <v>155</v>
      </c>
      <c r="B75" s="1267"/>
      <c r="C75" s="384">
        <v>3300</v>
      </c>
      <c r="D75" s="427">
        <v>150</v>
      </c>
      <c r="E75" s="384">
        <f t="shared" si="8"/>
        <v>495</v>
      </c>
      <c r="F75" s="427">
        <v>3</v>
      </c>
      <c r="G75" s="384">
        <f t="shared" si="10"/>
        <v>3945</v>
      </c>
      <c r="H75" s="974">
        <v>3300</v>
      </c>
      <c r="I75" s="475">
        <f t="shared" si="9"/>
        <v>14805</v>
      </c>
      <c r="K75" s="6">
        <f>SUM(E63:E77)</f>
        <v>13200</v>
      </c>
      <c r="L75" s="737">
        <v>8325</v>
      </c>
    </row>
    <row r="76" spans="1:12" s="737" customFormat="1" x14ac:dyDescent="0.25">
      <c r="A76" s="431" t="s">
        <v>156</v>
      </c>
      <c r="B76" s="1267"/>
      <c r="C76" s="384">
        <v>3300</v>
      </c>
      <c r="D76" s="427">
        <v>150</v>
      </c>
      <c r="E76" s="384">
        <f t="shared" si="8"/>
        <v>330</v>
      </c>
      <c r="F76" s="427">
        <v>2</v>
      </c>
      <c r="G76" s="384">
        <f t="shared" si="10"/>
        <v>3780</v>
      </c>
      <c r="H76" s="974">
        <v>3300</v>
      </c>
      <c r="I76" s="475">
        <f t="shared" si="9"/>
        <v>15285</v>
      </c>
      <c r="K76" s="737">
        <f>K75*60%</f>
        <v>7920</v>
      </c>
      <c r="L76" s="6">
        <f>K75-L75</f>
        <v>4875</v>
      </c>
    </row>
    <row r="77" spans="1:12" s="737" customFormat="1" x14ac:dyDescent="0.25">
      <c r="A77" s="431" t="s">
        <v>199</v>
      </c>
      <c r="B77" s="1268"/>
      <c r="C77" s="384">
        <v>3300</v>
      </c>
      <c r="D77" s="427">
        <v>150</v>
      </c>
      <c r="E77" s="384">
        <f t="shared" si="8"/>
        <v>165</v>
      </c>
      <c r="F77" s="427">
        <v>1</v>
      </c>
      <c r="G77" s="384">
        <f t="shared" si="10"/>
        <v>3615</v>
      </c>
      <c r="H77" s="974">
        <v>3300</v>
      </c>
      <c r="I77" s="475">
        <f t="shared" si="9"/>
        <v>15600</v>
      </c>
      <c r="K77" s="6">
        <f>K75-K76</f>
        <v>5280</v>
      </c>
    </row>
    <row r="78" spans="1:12" s="737" customFormat="1" x14ac:dyDescent="0.25">
      <c r="A78" s="431" t="s">
        <v>590</v>
      </c>
      <c r="B78" s="976"/>
      <c r="C78" s="384"/>
      <c r="D78" s="426"/>
      <c r="E78" s="384"/>
      <c r="F78" s="426"/>
      <c r="G78" s="384"/>
      <c r="H78" s="722"/>
      <c r="I78" s="475">
        <f>I77</f>
        <v>15600</v>
      </c>
      <c r="J78" s="737">
        <f>15600*0.6</f>
        <v>9360</v>
      </c>
      <c r="K78" s="6"/>
    </row>
    <row r="79" spans="1:12" s="737" customFormat="1" x14ac:dyDescent="0.25">
      <c r="A79" s="431" t="s">
        <v>2741</v>
      </c>
      <c r="B79" s="978"/>
      <c r="C79" s="384"/>
      <c r="D79" s="426"/>
      <c r="E79" s="384"/>
      <c r="F79" s="426"/>
      <c r="G79" s="384"/>
      <c r="H79" s="722"/>
      <c r="I79" s="475">
        <f>(E63+E65+E67+E68+E69+E70+E71+E72+E73+E74+E75+E76+E77)*60%</f>
        <v>7920</v>
      </c>
      <c r="K79" s="6"/>
    </row>
    <row r="80" spans="1:12" s="737" customFormat="1" x14ac:dyDescent="0.25">
      <c r="A80" s="431" t="s">
        <v>2742</v>
      </c>
      <c r="B80" s="977"/>
      <c r="C80" s="384"/>
      <c r="D80" s="426"/>
      <c r="E80" s="384"/>
      <c r="F80" s="426"/>
      <c r="G80" s="384"/>
      <c r="H80" s="722"/>
      <c r="I80" s="475">
        <f>I78-I79</f>
        <v>7680</v>
      </c>
      <c r="K80" s="6"/>
    </row>
    <row r="81" spans="1:9" s="737" customFormat="1" x14ac:dyDescent="0.25">
      <c r="A81" s="431" t="s">
        <v>380</v>
      </c>
      <c r="B81" s="931">
        <v>41724</v>
      </c>
      <c r="C81" s="384">
        <v>3300</v>
      </c>
      <c r="D81" s="427">
        <v>150</v>
      </c>
      <c r="E81" s="384">
        <f t="shared" si="8"/>
        <v>330</v>
      </c>
      <c r="F81" s="427">
        <v>2</v>
      </c>
      <c r="G81" s="384">
        <f t="shared" si="10"/>
        <v>3780</v>
      </c>
      <c r="H81" s="726">
        <v>3780</v>
      </c>
      <c r="I81" s="475">
        <f>I80+G81-H81</f>
        <v>7680</v>
      </c>
    </row>
    <row r="82" spans="1:9" s="737" customFormat="1" x14ac:dyDescent="0.25">
      <c r="A82" s="431" t="s">
        <v>1171</v>
      </c>
      <c r="B82" s="931">
        <v>41724</v>
      </c>
      <c r="C82" s="426">
        <v>3300</v>
      </c>
      <c r="D82" s="427">
        <v>150</v>
      </c>
      <c r="E82" s="384">
        <f t="shared" si="8"/>
        <v>165</v>
      </c>
      <c r="F82" s="427">
        <v>1</v>
      </c>
      <c r="G82" s="384">
        <f t="shared" si="10"/>
        <v>3615</v>
      </c>
      <c r="H82" s="726">
        <v>3615</v>
      </c>
      <c r="I82" s="475">
        <f>I81+G82-H82</f>
        <v>7680</v>
      </c>
    </row>
    <row r="83" spans="1:9" s="737" customFormat="1" x14ac:dyDescent="0.25">
      <c r="A83" s="431" t="s">
        <v>1185</v>
      </c>
      <c r="B83" s="931">
        <v>41724</v>
      </c>
      <c r="C83" s="426">
        <v>3300</v>
      </c>
      <c r="D83" s="427">
        <v>150</v>
      </c>
      <c r="E83" s="384">
        <f t="shared" si="8"/>
        <v>0</v>
      </c>
      <c r="F83" s="427"/>
      <c r="G83" s="384">
        <f t="shared" si="10"/>
        <v>3450</v>
      </c>
      <c r="H83" s="726">
        <v>3450</v>
      </c>
      <c r="I83" s="475">
        <f>I82+G83-H83</f>
        <v>7680</v>
      </c>
    </row>
    <row r="84" spans="1:9" ht="15.75" thickBot="1" x14ac:dyDescent="0.3">
      <c r="A84" s="433" t="s">
        <v>590</v>
      </c>
      <c r="B84" s="720"/>
      <c r="C84" s="392"/>
      <c r="D84" s="392"/>
      <c r="E84" s="392"/>
      <c r="F84" s="392"/>
      <c r="G84" s="924"/>
      <c r="H84" s="386"/>
      <c r="I84" s="925">
        <f>I83</f>
        <v>7680</v>
      </c>
    </row>
    <row r="86" spans="1:9" ht="15.75" thickBot="1" x14ac:dyDescent="0.3"/>
    <row r="87" spans="1:9" ht="15.75" thickBot="1" x14ac:dyDescent="0.3">
      <c r="A87" s="1227" t="s">
        <v>585</v>
      </c>
      <c r="B87" s="1228"/>
      <c r="C87" s="1228"/>
      <c r="D87" s="1228"/>
      <c r="E87" s="1228"/>
      <c r="F87" s="1228"/>
      <c r="G87" s="1228"/>
      <c r="H87" s="1228"/>
      <c r="I87" s="1229"/>
    </row>
    <row r="88" spans="1:9" x14ac:dyDescent="0.25">
      <c r="A88" s="428"/>
      <c r="B88" s="429"/>
      <c r="C88" s="429"/>
      <c r="D88" s="429"/>
      <c r="E88" s="429"/>
      <c r="F88" s="429"/>
      <c r="G88" s="429"/>
      <c r="H88" s="429"/>
      <c r="I88" s="430"/>
    </row>
    <row r="89" spans="1:9" ht="18.75" x14ac:dyDescent="0.3">
      <c r="A89" s="1241" t="s">
        <v>2215</v>
      </c>
      <c r="B89" s="1242"/>
      <c r="C89" s="1242"/>
      <c r="D89" s="1242"/>
      <c r="E89" s="1242"/>
      <c r="F89" s="1242"/>
      <c r="G89" s="1242"/>
      <c r="H89" s="1242"/>
      <c r="I89" s="1243"/>
    </row>
    <row r="90" spans="1:9" ht="15.75" thickBot="1" x14ac:dyDescent="0.3">
      <c r="A90" s="1232" t="s">
        <v>2212</v>
      </c>
      <c r="B90" s="1233"/>
      <c r="C90" s="1233"/>
      <c r="D90" s="1233"/>
      <c r="E90" s="1233"/>
      <c r="F90" s="1233"/>
      <c r="G90" s="1233"/>
      <c r="H90" s="1233"/>
      <c r="I90" s="1234"/>
    </row>
    <row r="91" spans="1:9" ht="25.5" x14ac:dyDescent="0.25">
      <c r="A91" s="727" t="s">
        <v>586</v>
      </c>
      <c r="B91" s="728" t="s">
        <v>2182</v>
      </c>
      <c r="C91" s="729" t="s">
        <v>575</v>
      </c>
      <c r="D91" s="730" t="s">
        <v>587</v>
      </c>
      <c r="E91" s="731" t="s">
        <v>588</v>
      </c>
      <c r="F91" s="732" t="s">
        <v>589</v>
      </c>
      <c r="G91" s="733" t="s">
        <v>579</v>
      </c>
      <c r="H91" s="733" t="s">
        <v>231</v>
      </c>
      <c r="I91" s="734" t="s">
        <v>2183</v>
      </c>
    </row>
    <row r="92" spans="1:9" x14ac:dyDescent="0.25">
      <c r="A92" s="513"/>
      <c r="B92" s="721"/>
      <c r="C92" s="384"/>
      <c r="D92" s="384"/>
      <c r="E92" s="384">
        <f>C92*5%*F92</f>
        <v>0</v>
      </c>
      <c r="F92" s="384"/>
      <c r="G92" s="384">
        <f>+C92+D92+E92</f>
        <v>0</v>
      </c>
      <c r="H92" s="724"/>
      <c r="I92" s="475">
        <f>C92+D92+E92-H92</f>
        <v>0</v>
      </c>
    </row>
    <row r="93" spans="1:9" x14ac:dyDescent="0.25">
      <c r="A93" s="431"/>
      <c r="B93" s="719"/>
      <c r="C93" s="384"/>
      <c r="D93" s="427"/>
      <c r="E93" s="384">
        <f>C93*5%*F93</f>
        <v>0</v>
      </c>
      <c r="F93" s="427"/>
      <c r="G93" s="384">
        <f>+C93+D93+E93</f>
        <v>0</v>
      </c>
      <c r="H93" s="726"/>
      <c r="I93" s="475">
        <f>C93+D93+E93-H93</f>
        <v>0</v>
      </c>
    </row>
    <row r="94" spans="1:9" x14ac:dyDescent="0.25">
      <c r="A94" s="431"/>
      <c r="B94" s="719"/>
      <c r="C94" s="426"/>
      <c r="D94" s="735"/>
      <c r="E94" s="384">
        <f>C94*5%*F94</f>
        <v>0</v>
      </c>
      <c r="F94" s="427"/>
      <c r="G94" s="384">
        <f>+C94+D94+E94</f>
        <v>0</v>
      </c>
      <c r="H94" s="234"/>
      <c r="I94" s="921"/>
    </row>
    <row r="95" spans="1:9" ht="15.75" thickBot="1" x14ac:dyDescent="0.3">
      <c r="A95" s="433" t="s">
        <v>590</v>
      </c>
      <c r="B95" s="720"/>
      <c r="C95" s="392"/>
      <c r="D95" s="392"/>
      <c r="E95" s="392"/>
      <c r="F95" s="392"/>
      <c r="G95" s="924"/>
      <c r="H95" s="386"/>
      <c r="I95" s="925">
        <f>SUM(I92:I94)</f>
        <v>0</v>
      </c>
    </row>
    <row r="96" spans="1:9" ht="15.75" thickBot="1" x14ac:dyDescent="0.3"/>
    <row r="97" spans="1:19" s="737" customFormat="1" ht="15.75" thickBot="1" x14ac:dyDescent="0.3">
      <c r="A97" s="1227" t="s">
        <v>585</v>
      </c>
      <c r="B97" s="1228"/>
      <c r="C97" s="1228"/>
      <c r="D97" s="1228"/>
      <c r="E97" s="1228"/>
      <c r="F97" s="1228"/>
      <c r="G97" s="1228"/>
      <c r="H97" s="1228"/>
      <c r="I97" s="1229"/>
    </row>
    <row r="98" spans="1:19" s="737" customFormat="1" x14ac:dyDescent="0.25">
      <c r="A98" s="428"/>
      <c r="B98" s="429"/>
      <c r="C98" s="429"/>
      <c r="D98" s="429"/>
      <c r="E98" s="429"/>
      <c r="F98" s="429"/>
      <c r="G98" s="429"/>
      <c r="H98" s="429"/>
      <c r="I98" s="430"/>
    </row>
    <row r="99" spans="1:19" s="737" customFormat="1" ht="18.75" x14ac:dyDescent="0.3">
      <c r="A99" s="1241" t="s">
        <v>2642</v>
      </c>
      <c r="B99" s="1242"/>
      <c r="C99" s="1242"/>
      <c r="D99" s="1242"/>
      <c r="E99" s="1242"/>
      <c r="F99" s="1242"/>
      <c r="G99" s="1242"/>
      <c r="H99" s="1242"/>
      <c r="I99" s="1243"/>
    </row>
    <row r="100" spans="1:19" s="737" customFormat="1" ht="15.75" thickBot="1" x14ac:dyDescent="0.3">
      <c r="A100" s="1232" t="s">
        <v>2212</v>
      </c>
      <c r="B100" s="1233"/>
      <c r="C100" s="1233"/>
      <c r="D100" s="1233"/>
      <c r="E100" s="1233"/>
      <c r="F100" s="1233"/>
      <c r="G100" s="1233"/>
      <c r="H100" s="1233"/>
      <c r="I100" s="1234"/>
    </row>
    <row r="101" spans="1:19" s="737" customFormat="1" ht="25.5" x14ac:dyDescent="0.25">
      <c r="A101" s="727" t="s">
        <v>586</v>
      </c>
      <c r="B101" s="728" t="s">
        <v>2182</v>
      </c>
      <c r="C101" s="729" t="s">
        <v>575</v>
      </c>
      <c r="D101" s="730" t="s">
        <v>587</v>
      </c>
      <c r="E101" s="731" t="s">
        <v>588</v>
      </c>
      <c r="F101" s="732" t="s">
        <v>589</v>
      </c>
      <c r="G101" s="733" t="s">
        <v>579</v>
      </c>
      <c r="H101" s="733" t="s">
        <v>231</v>
      </c>
      <c r="I101" s="734" t="s">
        <v>2183</v>
      </c>
    </row>
    <row r="102" spans="1:19" s="737" customFormat="1" x14ac:dyDescent="0.25">
      <c r="A102" s="513"/>
      <c r="B102" s="721"/>
      <c r="C102" s="384"/>
      <c r="D102" s="384"/>
      <c r="E102" s="384"/>
      <c r="F102" s="384"/>
      <c r="G102" s="384">
        <f>+C102+D102+E102</f>
        <v>0</v>
      </c>
      <c r="H102" s="724"/>
      <c r="I102" s="475">
        <f>C102+D102+E102-H102</f>
        <v>0</v>
      </c>
      <c r="J102" s="917"/>
    </row>
    <row r="103" spans="1:19" s="737" customFormat="1" x14ac:dyDescent="0.25">
      <c r="A103" s="431"/>
      <c r="B103" s="719"/>
      <c r="C103" s="426"/>
      <c r="D103" s="735"/>
      <c r="E103" s="736"/>
      <c r="F103" s="427"/>
      <c r="G103" s="722"/>
      <c r="H103" s="432"/>
      <c r="I103" s="432"/>
    </row>
    <row r="104" spans="1:19" s="737" customFormat="1" ht="15.75" thickBot="1" x14ac:dyDescent="0.3">
      <c r="A104" s="433" t="s">
        <v>590</v>
      </c>
      <c r="B104" s="720"/>
      <c r="C104" s="392"/>
      <c r="D104" s="392"/>
      <c r="E104" s="392"/>
      <c r="F104" s="392"/>
      <c r="G104" s="434"/>
      <c r="H104" s="434"/>
      <c r="I104" s="434" t="e">
        <f>+#REF!</f>
        <v>#REF!</v>
      </c>
    </row>
    <row r="106" spans="1:19" ht="15.75" thickBot="1" x14ac:dyDescent="0.3"/>
    <row r="107" spans="1:19" ht="15.75" thickBot="1" x14ac:dyDescent="0.3">
      <c r="A107" s="1227" t="s">
        <v>585</v>
      </c>
      <c r="B107" s="1228"/>
      <c r="C107" s="1228"/>
      <c r="D107" s="1228"/>
      <c r="E107" s="1228"/>
      <c r="F107" s="1228"/>
      <c r="G107" s="1228"/>
      <c r="H107" s="1228"/>
      <c r="I107" s="1229"/>
      <c r="K107" s="1227" t="s">
        <v>585</v>
      </c>
      <c r="L107" s="1228"/>
      <c r="M107" s="1228"/>
      <c r="N107" s="1228"/>
      <c r="O107" s="1228"/>
      <c r="P107" s="1228"/>
      <c r="Q107" s="1228"/>
      <c r="R107" s="1228"/>
      <c r="S107" s="1229"/>
    </row>
    <row r="108" spans="1:19" x14ac:dyDescent="0.25">
      <c r="A108" s="428"/>
      <c r="B108" s="429"/>
      <c r="C108" s="429"/>
      <c r="D108" s="429"/>
      <c r="E108" s="429"/>
      <c r="F108" s="429"/>
      <c r="G108" s="429"/>
      <c r="H108" s="429"/>
      <c r="I108" s="430"/>
      <c r="K108" s="428"/>
      <c r="L108" s="429"/>
      <c r="M108" s="429"/>
      <c r="N108" s="429"/>
      <c r="O108" s="429"/>
      <c r="P108" s="429"/>
      <c r="Q108" s="429"/>
      <c r="R108" s="429"/>
      <c r="S108" s="430"/>
    </row>
    <row r="109" spans="1:19" ht="18.75" x14ac:dyDescent="0.3">
      <c r="A109" s="1241" t="s">
        <v>2216</v>
      </c>
      <c r="B109" s="1242"/>
      <c r="C109" s="1242"/>
      <c r="D109" s="1242"/>
      <c r="E109" s="1242"/>
      <c r="F109" s="1242"/>
      <c r="G109" s="1242"/>
      <c r="H109" s="1242"/>
      <c r="I109" s="1243"/>
      <c r="K109" s="1241" t="s">
        <v>2216</v>
      </c>
      <c r="L109" s="1242"/>
      <c r="M109" s="1242"/>
      <c r="N109" s="1242"/>
      <c r="O109" s="1242"/>
      <c r="P109" s="1242"/>
      <c r="Q109" s="1242"/>
      <c r="R109" s="1242"/>
      <c r="S109" s="1243"/>
    </row>
    <row r="110" spans="1:19" ht="15.75" thickBot="1" x14ac:dyDescent="0.3">
      <c r="A110" s="1232" t="s">
        <v>2212</v>
      </c>
      <c r="B110" s="1233"/>
      <c r="C110" s="1233"/>
      <c r="D110" s="1233"/>
      <c r="E110" s="1233"/>
      <c r="F110" s="1233"/>
      <c r="G110" s="1233"/>
      <c r="H110" s="1233"/>
      <c r="I110" s="1234"/>
      <c r="K110" s="1232" t="s">
        <v>2212</v>
      </c>
      <c r="L110" s="1233"/>
      <c r="M110" s="1233"/>
      <c r="N110" s="1233"/>
      <c r="O110" s="1233"/>
      <c r="P110" s="1233"/>
      <c r="Q110" s="1233"/>
      <c r="R110" s="1233"/>
      <c r="S110" s="1234"/>
    </row>
    <row r="111" spans="1:19" ht="25.5" x14ac:dyDescent="0.25">
      <c r="A111" s="727" t="s">
        <v>586</v>
      </c>
      <c r="B111" s="728" t="s">
        <v>2182</v>
      </c>
      <c r="C111" s="729" t="s">
        <v>575</v>
      </c>
      <c r="D111" s="730" t="s">
        <v>587</v>
      </c>
      <c r="E111" s="731" t="s">
        <v>588</v>
      </c>
      <c r="F111" s="732" t="s">
        <v>589</v>
      </c>
      <c r="G111" s="733" t="s">
        <v>579</v>
      </c>
      <c r="H111" s="733" t="s">
        <v>231</v>
      </c>
      <c r="I111" s="734" t="s">
        <v>2183</v>
      </c>
      <c r="K111" s="727" t="s">
        <v>586</v>
      </c>
      <c r="L111" s="728" t="s">
        <v>2182</v>
      </c>
      <c r="M111" s="729" t="s">
        <v>575</v>
      </c>
      <c r="N111" s="730" t="s">
        <v>587</v>
      </c>
      <c r="O111" s="731" t="s">
        <v>588</v>
      </c>
      <c r="P111" s="732" t="s">
        <v>589</v>
      </c>
      <c r="Q111" s="733" t="s">
        <v>579</v>
      </c>
      <c r="R111" s="733" t="s">
        <v>231</v>
      </c>
      <c r="S111" s="734" t="s">
        <v>2183</v>
      </c>
    </row>
    <row r="112" spans="1:19" x14ac:dyDescent="0.25">
      <c r="A112" s="410" t="s">
        <v>1430</v>
      </c>
      <c r="B112" s="718"/>
      <c r="C112" s="384">
        <v>4000</v>
      </c>
      <c r="D112" s="234">
        <v>150</v>
      </c>
      <c r="E112" s="384">
        <f>C112*5%*F112</f>
        <v>1000</v>
      </c>
      <c r="F112" s="384">
        <v>5</v>
      </c>
      <c r="G112" s="384">
        <f t="shared" ref="G112:G119" si="11">+C112+D112+E112</f>
        <v>5150</v>
      </c>
      <c r="H112" s="725">
        <v>0</v>
      </c>
      <c r="I112" s="475">
        <f>C112+D112+E112-H112</f>
        <v>5150</v>
      </c>
      <c r="J112" s="917"/>
      <c r="K112" s="410" t="s">
        <v>1430</v>
      </c>
      <c r="L112" s="1095">
        <v>41780</v>
      </c>
      <c r="M112" s="384">
        <v>4000</v>
      </c>
      <c r="N112" s="234">
        <v>150</v>
      </c>
      <c r="O112" s="384">
        <f>M112*5%*P112</f>
        <v>1800</v>
      </c>
      <c r="P112" s="384">
        <v>9</v>
      </c>
      <c r="Q112" s="384">
        <f t="shared" ref="Q112:Q119" si="12">+M112+N112+O112</f>
        <v>5950</v>
      </c>
      <c r="R112" s="725">
        <v>5000</v>
      </c>
      <c r="S112" s="475">
        <f>Q112-R112</f>
        <v>950</v>
      </c>
    </row>
    <row r="113" spans="1:19" x14ac:dyDescent="0.25">
      <c r="A113" s="431" t="s">
        <v>154</v>
      </c>
      <c r="B113" s="719"/>
      <c r="C113" s="384">
        <v>4000</v>
      </c>
      <c r="D113" s="427">
        <v>150</v>
      </c>
      <c r="E113" s="384">
        <f t="shared" ref="E113:E119" si="13">C113*5%*F113</f>
        <v>800</v>
      </c>
      <c r="F113" s="427">
        <v>4</v>
      </c>
      <c r="G113" s="384">
        <f t="shared" si="11"/>
        <v>4950</v>
      </c>
      <c r="H113" s="726">
        <v>0</v>
      </c>
      <c r="I113" s="475">
        <f t="shared" ref="I113:I119" si="14">I112+G113-H113</f>
        <v>10100</v>
      </c>
      <c r="K113" s="431" t="s">
        <v>154</v>
      </c>
      <c r="L113" s="1045"/>
      <c r="M113" s="384">
        <v>4000</v>
      </c>
      <c r="N113" s="427">
        <v>150</v>
      </c>
      <c r="O113" s="384">
        <f t="shared" ref="O113:O119" si="15">M113*5%*P113</f>
        <v>1600</v>
      </c>
      <c r="P113" s="427">
        <v>8</v>
      </c>
      <c r="Q113" s="384">
        <f t="shared" si="12"/>
        <v>5750</v>
      </c>
      <c r="R113" s="726"/>
      <c r="S113" s="475">
        <f t="shared" ref="S113:S119" si="16">S112+Q113-R113</f>
        <v>6700</v>
      </c>
    </row>
    <row r="114" spans="1:19" x14ac:dyDescent="0.25">
      <c r="A114" s="431" t="s">
        <v>155</v>
      </c>
      <c r="B114" s="719"/>
      <c r="C114" s="384">
        <v>4000</v>
      </c>
      <c r="D114" s="427">
        <v>150</v>
      </c>
      <c r="E114" s="384">
        <f t="shared" si="13"/>
        <v>600</v>
      </c>
      <c r="F114" s="427">
        <v>3</v>
      </c>
      <c r="G114" s="384">
        <f t="shared" si="11"/>
        <v>4750</v>
      </c>
      <c r="H114" s="726">
        <v>0</v>
      </c>
      <c r="I114" s="475">
        <f t="shared" si="14"/>
        <v>14850</v>
      </c>
      <c r="K114" s="431" t="s">
        <v>155</v>
      </c>
      <c r="L114" s="1045"/>
      <c r="M114" s="384">
        <v>4000</v>
      </c>
      <c r="N114" s="427">
        <v>150</v>
      </c>
      <c r="O114" s="384">
        <f t="shared" si="15"/>
        <v>1400</v>
      </c>
      <c r="P114" s="427">
        <v>7</v>
      </c>
      <c r="Q114" s="384">
        <f t="shared" si="12"/>
        <v>5550</v>
      </c>
      <c r="R114" s="726"/>
      <c r="S114" s="475">
        <f t="shared" si="16"/>
        <v>12250</v>
      </c>
    </row>
    <row r="115" spans="1:19" s="737" customFormat="1" x14ac:dyDescent="0.25">
      <c r="A115" s="431" t="s">
        <v>156</v>
      </c>
      <c r="B115" s="719"/>
      <c r="C115" s="384">
        <v>4000</v>
      </c>
      <c r="D115" s="427">
        <v>150</v>
      </c>
      <c r="E115" s="384">
        <f t="shared" si="13"/>
        <v>400</v>
      </c>
      <c r="F115" s="427">
        <v>2</v>
      </c>
      <c r="G115" s="384">
        <f t="shared" si="11"/>
        <v>4550</v>
      </c>
      <c r="H115" s="726">
        <v>0</v>
      </c>
      <c r="I115" s="475">
        <f t="shared" si="14"/>
        <v>19400</v>
      </c>
      <c r="K115" s="431" t="s">
        <v>156</v>
      </c>
      <c r="L115" s="1045"/>
      <c r="M115" s="384">
        <v>4000</v>
      </c>
      <c r="N115" s="427">
        <v>150</v>
      </c>
      <c r="O115" s="384">
        <f t="shared" si="15"/>
        <v>1200</v>
      </c>
      <c r="P115" s="427">
        <v>6</v>
      </c>
      <c r="Q115" s="384">
        <f t="shared" si="12"/>
        <v>5350</v>
      </c>
      <c r="R115" s="726"/>
      <c r="S115" s="475">
        <f t="shared" si="16"/>
        <v>17600</v>
      </c>
    </row>
    <row r="116" spans="1:19" s="737" customFormat="1" x14ac:dyDescent="0.25">
      <c r="A116" s="431" t="s">
        <v>199</v>
      </c>
      <c r="B116" s="719"/>
      <c r="C116" s="384">
        <v>4000</v>
      </c>
      <c r="D116" s="427">
        <v>150</v>
      </c>
      <c r="E116" s="384">
        <f t="shared" si="13"/>
        <v>200</v>
      </c>
      <c r="F116" s="427">
        <v>1</v>
      </c>
      <c r="G116" s="384">
        <f t="shared" si="11"/>
        <v>4350</v>
      </c>
      <c r="H116" s="726">
        <v>0</v>
      </c>
      <c r="I116" s="475">
        <f t="shared" si="14"/>
        <v>23750</v>
      </c>
      <c r="K116" s="431" t="s">
        <v>199</v>
      </c>
      <c r="L116" s="1045"/>
      <c r="M116" s="384">
        <v>4000</v>
      </c>
      <c r="N116" s="427">
        <v>150</v>
      </c>
      <c r="O116" s="384">
        <f t="shared" si="15"/>
        <v>1000</v>
      </c>
      <c r="P116" s="427">
        <v>5</v>
      </c>
      <c r="Q116" s="384">
        <f t="shared" si="12"/>
        <v>5150</v>
      </c>
      <c r="R116" s="726"/>
      <c r="S116" s="475">
        <f t="shared" si="16"/>
        <v>22750</v>
      </c>
    </row>
    <row r="117" spans="1:19" s="737" customFormat="1" x14ac:dyDescent="0.25">
      <c r="A117" s="1033" t="s">
        <v>380</v>
      </c>
      <c r="B117" s="1034"/>
      <c r="C117" s="1035">
        <v>4000</v>
      </c>
      <c r="D117" s="1036">
        <v>150</v>
      </c>
      <c r="E117" s="1035">
        <f t="shared" si="13"/>
        <v>0</v>
      </c>
      <c r="F117" s="1036"/>
      <c r="G117" s="1035">
        <f t="shared" si="11"/>
        <v>4150</v>
      </c>
      <c r="H117" s="1037">
        <v>0</v>
      </c>
      <c r="I117" s="1038">
        <f t="shared" si="14"/>
        <v>27900</v>
      </c>
      <c r="K117" s="738" t="s">
        <v>380</v>
      </c>
      <c r="L117" s="1096"/>
      <c r="M117" s="384">
        <v>4000</v>
      </c>
      <c r="N117" s="426">
        <v>150</v>
      </c>
      <c r="O117" s="384">
        <f t="shared" si="15"/>
        <v>800</v>
      </c>
      <c r="P117" s="426">
        <v>4</v>
      </c>
      <c r="Q117" s="384">
        <f t="shared" si="12"/>
        <v>4950</v>
      </c>
      <c r="R117" s="722"/>
      <c r="S117" s="475">
        <f t="shared" si="16"/>
        <v>27700</v>
      </c>
    </row>
    <row r="118" spans="1:19" s="737" customFormat="1" x14ac:dyDescent="0.25">
      <c r="A118" s="431" t="s">
        <v>1171</v>
      </c>
      <c r="B118" s="719"/>
      <c r="C118" s="426">
        <v>4000</v>
      </c>
      <c r="D118" s="427">
        <v>150</v>
      </c>
      <c r="E118" s="426">
        <f t="shared" si="13"/>
        <v>200</v>
      </c>
      <c r="F118" s="427">
        <v>1</v>
      </c>
      <c r="G118" s="722">
        <f t="shared" si="11"/>
        <v>4350</v>
      </c>
      <c r="H118" s="234"/>
      <c r="I118" s="937">
        <f t="shared" si="14"/>
        <v>32250</v>
      </c>
      <c r="K118" s="431" t="s">
        <v>1171</v>
      </c>
      <c r="L118" s="1045"/>
      <c r="M118" s="426">
        <v>4000</v>
      </c>
      <c r="N118" s="427">
        <v>150</v>
      </c>
      <c r="O118" s="426">
        <f t="shared" si="15"/>
        <v>600</v>
      </c>
      <c r="P118" s="427">
        <v>3</v>
      </c>
      <c r="Q118" s="722">
        <f t="shared" si="12"/>
        <v>4750</v>
      </c>
      <c r="R118" s="234"/>
      <c r="S118" s="937">
        <f t="shared" si="16"/>
        <v>32450</v>
      </c>
    </row>
    <row r="119" spans="1:19" x14ac:dyDescent="0.25">
      <c r="A119" s="431" t="s">
        <v>1185</v>
      </c>
      <c r="B119" s="719"/>
      <c r="C119" s="426">
        <v>4000</v>
      </c>
      <c r="D119" s="800">
        <v>150</v>
      </c>
      <c r="E119" s="426">
        <f t="shared" si="13"/>
        <v>0</v>
      </c>
      <c r="F119" s="427"/>
      <c r="G119" s="722">
        <f t="shared" si="11"/>
        <v>4150</v>
      </c>
      <c r="H119" s="234"/>
      <c r="I119" s="937">
        <f t="shared" si="14"/>
        <v>36400</v>
      </c>
      <c r="K119" s="431" t="s">
        <v>1185</v>
      </c>
      <c r="L119" s="1045"/>
      <c r="M119" s="426">
        <v>4000</v>
      </c>
      <c r="N119" s="800">
        <v>150</v>
      </c>
      <c r="O119" s="426">
        <f t="shared" si="15"/>
        <v>400</v>
      </c>
      <c r="P119" s="427">
        <v>2</v>
      </c>
      <c r="Q119" s="722">
        <f t="shared" si="12"/>
        <v>4550</v>
      </c>
      <c r="R119" s="234"/>
      <c r="S119" s="937">
        <f t="shared" si="16"/>
        <v>37000</v>
      </c>
    </row>
    <row r="120" spans="1:19" s="737" customFormat="1" x14ac:dyDescent="0.25">
      <c r="A120" s="431"/>
      <c r="B120" s="719"/>
      <c r="C120" s="426"/>
      <c r="D120" s="735"/>
      <c r="E120" s="736"/>
      <c r="F120" s="427"/>
      <c r="G120" s="722"/>
      <c r="H120" s="427"/>
      <c r="I120" s="921"/>
      <c r="K120" s="431"/>
      <c r="L120" s="719"/>
      <c r="M120" s="426"/>
      <c r="N120" s="735"/>
      <c r="O120" s="736"/>
      <c r="P120" s="427"/>
      <c r="Q120" s="722"/>
      <c r="R120" s="427"/>
      <c r="S120" s="921"/>
    </row>
    <row r="121" spans="1:19" ht="15.75" thickBot="1" x14ac:dyDescent="0.3">
      <c r="A121" s="433" t="s">
        <v>590</v>
      </c>
      <c r="B121" s="720"/>
      <c r="C121" s="392"/>
      <c r="D121" s="392"/>
      <c r="E121" s="392"/>
      <c r="F121" s="392"/>
      <c r="G121" s="924"/>
      <c r="H121" s="386"/>
      <c r="I121" s="925">
        <f>I119</f>
        <v>36400</v>
      </c>
      <c r="K121" s="433" t="s">
        <v>590</v>
      </c>
      <c r="L121" s="720"/>
      <c r="M121" s="392"/>
      <c r="N121" s="392"/>
      <c r="O121" s="392"/>
      <c r="P121" s="392"/>
      <c r="Q121" s="924"/>
      <c r="R121" s="386"/>
      <c r="S121" s="925">
        <f>S119</f>
        <v>37000</v>
      </c>
    </row>
    <row r="123" spans="1:19" ht="15.75" thickBot="1" x14ac:dyDescent="0.3"/>
    <row r="124" spans="1:19" ht="15.75" thickBot="1" x14ac:dyDescent="0.3">
      <c r="A124" s="1227" t="s">
        <v>585</v>
      </c>
      <c r="B124" s="1228"/>
      <c r="C124" s="1228"/>
      <c r="D124" s="1228"/>
      <c r="E124" s="1228"/>
      <c r="F124" s="1228"/>
      <c r="G124" s="1228"/>
      <c r="H124" s="1228"/>
      <c r="I124" s="1229"/>
    </row>
    <row r="125" spans="1:19" x14ac:dyDescent="0.25">
      <c r="A125" s="428"/>
      <c r="B125" s="429"/>
      <c r="C125" s="429"/>
      <c r="D125" s="429"/>
      <c r="E125" s="429"/>
      <c r="F125" s="429"/>
      <c r="G125" s="429"/>
      <c r="H125" s="429"/>
      <c r="I125" s="430"/>
    </row>
    <row r="126" spans="1:19" ht="18.75" x14ac:dyDescent="0.3">
      <c r="A126" s="1241" t="s">
        <v>2217</v>
      </c>
      <c r="B126" s="1242"/>
      <c r="C126" s="1242"/>
      <c r="D126" s="1242"/>
      <c r="E126" s="1242"/>
      <c r="F126" s="1242"/>
      <c r="G126" s="1242"/>
      <c r="H126" s="1242"/>
      <c r="I126" s="1243"/>
    </row>
    <row r="127" spans="1:19" ht="15.75" thickBot="1" x14ac:dyDescent="0.3">
      <c r="A127" s="1232" t="s">
        <v>2212</v>
      </c>
      <c r="B127" s="1233"/>
      <c r="C127" s="1233"/>
      <c r="D127" s="1233"/>
      <c r="E127" s="1233"/>
      <c r="F127" s="1233"/>
      <c r="G127" s="1233"/>
      <c r="H127" s="1233"/>
      <c r="I127" s="1234"/>
    </row>
    <row r="128" spans="1:19" ht="25.5" x14ac:dyDescent="0.25">
      <c r="A128" s="727" t="s">
        <v>586</v>
      </c>
      <c r="B128" s="728" t="s">
        <v>2182</v>
      </c>
      <c r="C128" s="729" t="s">
        <v>575</v>
      </c>
      <c r="D128" s="730" t="s">
        <v>587</v>
      </c>
      <c r="E128" s="731" t="s">
        <v>588</v>
      </c>
      <c r="F128" s="732" t="s">
        <v>589</v>
      </c>
      <c r="G128" s="733" t="s">
        <v>579</v>
      </c>
      <c r="H128" s="733" t="s">
        <v>231</v>
      </c>
      <c r="I128" s="734" t="s">
        <v>2183</v>
      </c>
    </row>
    <row r="129" spans="1:9" x14ac:dyDescent="0.25">
      <c r="A129" s="410"/>
      <c r="B129" s="718"/>
      <c r="C129" s="384"/>
      <c r="D129" s="234"/>
      <c r="E129" s="384"/>
      <c r="F129" s="384"/>
      <c r="G129" s="384">
        <f>+C129+D129+E129</f>
        <v>0</v>
      </c>
      <c r="H129" s="725">
        <v>0</v>
      </c>
      <c r="I129" s="475">
        <f>C129+D129+E129-H129</f>
        <v>0</v>
      </c>
    </row>
    <row r="130" spans="1:9" x14ac:dyDescent="0.25">
      <c r="A130" s="431"/>
      <c r="B130" s="719"/>
      <c r="C130" s="384"/>
      <c r="D130" s="427"/>
      <c r="E130" s="384"/>
      <c r="F130" s="427"/>
      <c r="G130" s="384">
        <f>+C130+D130+E130</f>
        <v>0</v>
      </c>
      <c r="H130" s="726">
        <v>0</v>
      </c>
      <c r="I130" s="475">
        <f>C130+D130+E130-H130</f>
        <v>0</v>
      </c>
    </row>
    <row r="131" spans="1:9" x14ac:dyDescent="0.25">
      <c r="A131" s="431"/>
      <c r="B131" s="719"/>
      <c r="C131" s="384"/>
      <c r="D131" s="427"/>
      <c r="E131" s="426"/>
      <c r="F131" s="427"/>
      <c r="G131" s="384">
        <f>+C131+D131+E131</f>
        <v>0</v>
      </c>
      <c r="H131" s="726">
        <v>0</v>
      </c>
      <c r="I131" s="475">
        <f>C131+D131+E131-H131</f>
        <v>0</v>
      </c>
    </row>
    <row r="132" spans="1:9" x14ac:dyDescent="0.25">
      <c r="A132" s="431"/>
      <c r="B132" s="719"/>
      <c r="C132" s="426"/>
      <c r="D132" s="735"/>
      <c r="E132" s="736"/>
      <c r="F132" s="427"/>
      <c r="G132" s="722"/>
      <c r="H132" s="432"/>
      <c r="I132" s="432"/>
    </row>
    <row r="133" spans="1:9" ht="15.75" thickBot="1" x14ac:dyDescent="0.3">
      <c r="A133" s="433" t="s">
        <v>590</v>
      </c>
      <c r="B133" s="720"/>
      <c r="C133" s="392"/>
      <c r="D133" s="392"/>
      <c r="E133" s="392"/>
      <c r="F133" s="392"/>
      <c r="G133" s="434"/>
      <c r="H133" s="434"/>
      <c r="I133" s="434">
        <f>SUM(I129:I132)</f>
        <v>0</v>
      </c>
    </row>
    <row r="135" spans="1:9" ht="15.75" thickBot="1" x14ac:dyDescent="0.3"/>
    <row r="136" spans="1:9" ht="15.75" thickBot="1" x14ac:dyDescent="0.3">
      <c r="A136" s="1227" t="s">
        <v>585</v>
      </c>
      <c r="B136" s="1228"/>
      <c r="C136" s="1228"/>
      <c r="D136" s="1228"/>
      <c r="E136" s="1228"/>
      <c r="F136" s="1228"/>
      <c r="G136" s="1228"/>
      <c r="H136" s="1228"/>
      <c r="I136" s="1229"/>
    </row>
    <row r="137" spans="1:9" x14ac:dyDescent="0.25">
      <c r="A137" s="428"/>
      <c r="B137" s="429"/>
      <c r="C137" s="429"/>
      <c r="D137" s="429"/>
      <c r="E137" s="429"/>
      <c r="F137" s="429"/>
      <c r="G137" s="429"/>
      <c r="H137" s="429"/>
      <c r="I137" s="430"/>
    </row>
    <row r="138" spans="1:9" ht="18.75" x14ac:dyDescent="0.3">
      <c r="A138" s="1241" t="s">
        <v>2218</v>
      </c>
      <c r="B138" s="1242"/>
      <c r="C138" s="1242"/>
      <c r="D138" s="1242"/>
      <c r="E138" s="1242"/>
      <c r="F138" s="1242"/>
      <c r="G138" s="1242"/>
      <c r="H138" s="1242"/>
      <c r="I138" s="1243"/>
    </row>
    <row r="139" spans="1:9" ht="15.75" thickBot="1" x14ac:dyDescent="0.3">
      <c r="A139" s="1232" t="s">
        <v>2212</v>
      </c>
      <c r="B139" s="1233"/>
      <c r="C139" s="1233"/>
      <c r="D139" s="1233"/>
      <c r="E139" s="1233"/>
      <c r="F139" s="1233"/>
      <c r="G139" s="1233"/>
      <c r="H139" s="1233"/>
      <c r="I139" s="1234"/>
    </row>
    <row r="140" spans="1:9" ht="25.5" x14ac:dyDescent="0.25">
      <c r="A140" s="727" t="s">
        <v>586</v>
      </c>
      <c r="B140" s="728" t="s">
        <v>2182</v>
      </c>
      <c r="C140" s="729" t="s">
        <v>575</v>
      </c>
      <c r="D140" s="730" t="s">
        <v>587</v>
      </c>
      <c r="E140" s="731" t="s">
        <v>588</v>
      </c>
      <c r="F140" s="732" t="s">
        <v>589</v>
      </c>
      <c r="G140" s="733" t="s">
        <v>579</v>
      </c>
      <c r="H140" s="733" t="s">
        <v>231</v>
      </c>
      <c r="I140" s="734" t="s">
        <v>2183</v>
      </c>
    </row>
    <row r="141" spans="1:9" x14ac:dyDescent="0.25">
      <c r="A141" s="410" t="s">
        <v>1224</v>
      </c>
      <c r="B141" s="718"/>
      <c r="C141" s="384">
        <v>3300</v>
      </c>
      <c r="D141" s="234">
        <v>150</v>
      </c>
      <c r="E141" s="384">
        <f>198*F141</f>
        <v>1188</v>
      </c>
      <c r="F141" s="384">
        <v>6</v>
      </c>
      <c r="G141" s="384">
        <f>+C141+D141+E141</f>
        <v>4638</v>
      </c>
      <c r="H141" s="725">
        <v>0</v>
      </c>
      <c r="I141" s="475">
        <f>C141+D141+E141-H141</f>
        <v>4638</v>
      </c>
    </row>
    <row r="142" spans="1:9" x14ac:dyDescent="0.25">
      <c r="A142" s="431" t="s">
        <v>1358</v>
      </c>
      <c r="B142" s="719"/>
      <c r="C142" s="384">
        <v>3300</v>
      </c>
      <c r="D142" s="427">
        <v>150</v>
      </c>
      <c r="E142" s="384">
        <f>198*F142</f>
        <v>990</v>
      </c>
      <c r="F142" s="427">
        <v>5</v>
      </c>
      <c r="G142" s="384">
        <f>+C142+D142+E142</f>
        <v>4440</v>
      </c>
      <c r="H142" s="726">
        <v>0</v>
      </c>
      <c r="I142" s="475">
        <f>C142+D142+E142-H142</f>
        <v>4440</v>
      </c>
    </row>
    <row r="143" spans="1:9" x14ac:dyDescent="0.25">
      <c r="A143" s="431" t="s">
        <v>155</v>
      </c>
      <c r="B143" s="719"/>
      <c r="C143" s="384">
        <v>3300</v>
      </c>
      <c r="D143" s="427">
        <v>150</v>
      </c>
      <c r="E143" s="426">
        <v>0</v>
      </c>
      <c r="F143" s="427">
        <v>0</v>
      </c>
      <c r="G143" s="384">
        <f>+C143+D143+E143</f>
        <v>3450</v>
      </c>
      <c r="H143" s="726">
        <v>0</v>
      </c>
      <c r="I143" s="475">
        <f>C143+D143+E143-H143</f>
        <v>3450</v>
      </c>
    </row>
    <row r="144" spans="1:9" x14ac:dyDescent="0.25">
      <c r="A144" s="431"/>
      <c r="B144" s="719"/>
      <c r="C144" s="426"/>
      <c r="D144" s="735">
        <f>SUM(D141:D143)</f>
        <v>450</v>
      </c>
      <c r="E144" s="736">
        <f>SUM(E141:E143)</f>
        <v>2178</v>
      </c>
      <c r="F144" s="427"/>
      <c r="G144" s="722"/>
      <c r="H144" s="432"/>
      <c r="I144" s="432"/>
    </row>
    <row r="145" spans="1:10" ht="15.75" thickBot="1" x14ac:dyDescent="0.3">
      <c r="A145" s="433" t="s">
        <v>590</v>
      </c>
      <c r="B145" s="720"/>
      <c r="C145" s="392"/>
      <c r="D145" s="392"/>
      <c r="E145" s="392"/>
      <c r="F145" s="392"/>
      <c r="G145" s="434"/>
      <c r="H145" s="434"/>
      <c r="I145" s="434">
        <f>SUM(I141:I144)</f>
        <v>12528</v>
      </c>
    </row>
    <row r="146" spans="1:10" ht="15.75" thickBot="1" x14ac:dyDescent="0.3"/>
    <row r="147" spans="1:10" ht="15.75" thickBot="1" x14ac:dyDescent="0.3">
      <c r="A147" s="1260" t="s">
        <v>585</v>
      </c>
      <c r="B147" s="1261"/>
      <c r="C147" s="1261"/>
      <c r="D147" s="1261"/>
      <c r="E147" s="1261"/>
      <c r="F147" s="1261"/>
      <c r="G147" s="1261"/>
      <c r="H147" s="1261"/>
      <c r="I147" s="1262"/>
    </row>
    <row r="148" spans="1:10" s="737" customFormat="1" x14ac:dyDescent="0.25">
      <c r="A148" s="224"/>
      <c r="B148" s="209"/>
      <c r="C148" s="209"/>
      <c r="D148" s="209"/>
      <c r="E148" s="209"/>
      <c r="F148" s="209"/>
      <c r="G148" s="209"/>
      <c r="H148" s="209"/>
      <c r="I148" s="225"/>
    </row>
    <row r="149" spans="1:10" ht="18.75" customHeight="1" x14ac:dyDescent="0.25">
      <c r="A149" s="1241" t="s">
        <v>2236</v>
      </c>
      <c r="B149" s="1242"/>
      <c r="C149" s="1242"/>
      <c r="D149" s="1242"/>
      <c r="E149" s="1242"/>
      <c r="F149" s="1242"/>
      <c r="G149" s="1242"/>
      <c r="H149" s="1242"/>
      <c r="I149" s="1243"/>
    </row>
    <row r="150" spans="1:10" x14ac:dyDescent="0.25">
      <c r="A150" s="1258" t="s">
        <v>2237</v>
      </c>
      <c r="B150" s="1248"/>
      <c r="C150" s="1248"/>
      <c r="D150" s="1248"/>
      <c r="E150" s="1248"/>
      <c r="F150" s="1248"/>
      <c r="G150" s="1248"/>
      <c r="H150" s="1248"/>
      <c r="I150" s="1259"/>
    </row>
    <row r="151" spans="1:10" ht="25.5" x14ac:dyDescent="0.25">
      <c r="A151" s="727" t="s">
        <v>586</v>
      </c>
      <c r="B151" s="728" t="s">
        <v>2182</v>
      </c>
      <c r="C151" s="729" t="s">
        <v>575</v>
      </c>
      <c r="D151" s="730" t="s">
        <v>587</v>
      </c>
      <c r="E151" s="731" t="s">
        <v>588</v>
      </c>
      <c r="F151" s="732" t="s">
        <v>589</v>
      </c>
      <c r="G151" s="733" t="s">
        <v>579</v>
      </c>
      <c r="H151" s="733" t="s">
        <v>231</v>
      </c>
      <c r="I151" s="734" t="s">
        <v>2183</v>
      </c>
      <c r="J151" s="743" t="s">
        <v>2238</v>
      </c>
    </row>
    <row r="152" spans="1:10" x14ac:dyDescent="0.25">
      <c r="A152" s="431" t="s">
        <v>1406</v>
      </c>
      <c r="B152" s="771">
        <v>41782</v>
      </c>
      <c r="C152" s="384">
        <v>3500</v>
      </c>
      <c r="D152" s="427"/>
      <c r="E152" s="735">
        <f>-C152*0.06</f>
        <v>-210</v>
      </c>
      <c r="F152" s="427">
        <v>0</v>
      </c>
      <c r="G152" s="384">
        <f t="shared" ref="G152:G157" si="17">+C152+D152+E152</f>
        <v>3290</v>
      </c>
      <c r="H152" s="234">
        <v>3290</v>
      </c>
      <c r="I152" s="1047">
        <f>G152-H152</f>
        <v>0</v>
      </c>
      <c r="J152" s="1046" t="s">
        <v>2239</v>
      </c>
    </row>
    <row r="153" spans="1:10" x14ac:dyDescent="0.25">
      <c r="A153" s="431" t="s">
        <v>1430</v>
      </c>
      <c r="B153" s="771">
        <v>41950</v>
      </c>
      <c r="C153" s="426">
        <v>3500</v>
      </c>
      <c r="D153" s="384">
        <v>150</v>
      </c>
      <c r="E153" s="384">
        <v>396</v>
      </c>
      <c r="F153" s="427">
        <v>2</v>
      </c>
      <c r="G153" s="384">
        <f t="shared" si="17"/>
        <v>4046</v>
      </c>
      <c r="H153" s="234">
        <v>4046</v>
      </c>
      <c r="I153" s="921">
        <f>I152+G153-H153</f>
        <v>0</v>
      </c>
      <c r="J153" s="1046" t="s">
        <v>2833</v>
      </c>
    </row>
    <row r="154" spans="1:10" s="737" customFormat="1" x14ac:dyDescent="0.25">
      <c r="A154" s="431" t="s">
        <v>155</v>
      </c>
      <c r="B154" s="771">
        <v>41950</v>
      </c>
      <c r="C154" s="426">
        <v>3500</v>
      </c>
      <c r="D154" s="384">
        <v>150</v>
      </c>
      <c r="E154" s="384">
        <f>C154*5%*F154</f>
        <v>0</v>
      </c>
      <c r="F154" s="427">
        <v>0</v>
      </c>
      <c r="G154" s="384">
        <f t="shared" si="17"/>
        <v>3650</v>
      </c>
      <c r="H154" s="234">
        <v>3650</v>
      </c>
      <c r="I154" s="921">
        <f>I153+G154-H154</f>
        <v>0</v>
      </c>
      <c r="J154" s="1046" t="s">
        <v>2240</v>
      </c>
    </row>
    <row r="155" spans="1:10" s="737" customFormat="1" x14ac:dyDescent="0.25">
      <c r="A155" s="431" t="s">
        <v>156</v>
      </c>
      <c r="B155" s="1045"/>
      <c r="C155" s="426">
        <v>3500</v>
      </c>
      <c r="D155" s="426">
        <v>150</v>
      </c>
      <c r="E155" s="384">
        <f>C155*5%*F155</f>
        <v>700</v>
      </c>
      <c r="F155" s="427">
        <v>4</v>
      </c>
      <c r="G155" s="384">
        <f t="shared" si="17"/>
        <v>4350</v>
      </c>
      <c r="H155" s="234"/>
      <c r="I155" s="921">
        <f>I154+G155-H155</f>
        <v>4350</v>
      </c>
      <c r="J155" s="1046" t="s">
        <v>2834</v>
      </c>
    </row>
    <row r="156" spans="1:10" s="737" customFormat="1" x14ac:dyDescent="0.25">
      <c r="A156" s="431" t="s">
        <v>380</v>
      </c>
      <c r="B156" s="1045"/>
      <c r="C156" s="426">
        <v>3500</v>
      </c>
      <c r="D156" s="426">
        <v>150</v>
      </c>
      <c r="E156" s="384">
        <f>C156*5%*F156</f>
        <v>350</v>
      </c>
      <c r="F156" s="427">
        <v>2</v>
      </c>
      <c r="G156" s="384">
        <f t="shared" si="17"/>
        <v>4000</v>
      </c>
      <c r="H156" s="234"/>
      <c r="I156" s="921">
        <f>I155+G156-H156</f>
        <v>8350</v>
      </c>
      <c r="J156" s="1046" t="s">
        <v>2837</v>
      </c>
    </row>
    <row r="157" spans="1:10" s="737" customFormat="1" x14ac:dyDescent="0.25">
      <c r="A157" s="431" t="s">
        <v>1171</v>
      </c>
      <c r="B157" s="1045"/>
      <c r="C157" s="426">
        <v>4000</v>
      </c>
      <c r="D157" s="426">
        <v>150</v>
      </c>
      <c r="E157" s="384">
        <f>C157*5%*F157</f>
        <v>600</v>
      </c>
      <c r="F157" s="427">
        <v>3</v>
      </c>
      <c r="G157" s="384">
        <f t="shared" si="17"/>
        <v>4750</v>
      </c>
      <c r="H157" s="234"/>
      <c r="I157" s="921">
        <f>I156+G157-H157</f>
        <v>13100</v>
      </c>
      <c r="J157" s="1046" t="s">
        <v>2838</v>
      </c>
    </row>
    <row r="158" spans="1:10" ht="15.75" thickBot="1" x14ac:dyDescent="0.3">
      <c r="A158" s="433" t="s">
        <v>590</v>
      </c>
      <c r="B158" s="720"/>
      <c r="C158" s="392"/>
      <c r="D158" s="392"/>
      <c r="E158" s="392"/>
      <c r="F158" s="392"/>
      <c r="G158" s="924"/>
      <c r="H158" s="386"/>
      <c r="I158" s="1048">
        <f>I157</f>
        <v>13100</v>
      </c>
      <c r="J158" s="1046"/>
    </row>
    <row r="160" spans="1:10" ht="15.75" thickBot="1" x14ac:dyDescent="0.3"/>
    <row r="161" spans="1:12" s="737" customFormat="1" ht="23.25" customHeight="1" thickBot="1" x14ac:dyDescent="0.3">
      <c r="A161" s="1227" t="s">
        <v>585</v>
      </c>
      <c r="B161" s="1228"/>
      <c r="C161" s="1228"/>
      <c r="D161" s="1228"/>
      <c r="E161" s="1228"/>
      <c r="F161" s="1228"/>
      <c r="G161" s="1228"/>
      <c r="H161" s="1228"/>
      <c r="I161" s="1229"/>
    </row>
    <row r="162" spans="1:12" s="737" customFormat="1" x14ac:dyDescent="0.25">
      <c r="A162" s="428"/>
      <c r="B162" s="429"/>
      <c r="C162" s="429"/>
      <c r="D162" s="429"/>
      <c r="E162" s="429"/>
      <c r="F162" s="429"/>
      <c r="G162" s="429"/>
      <c r="H162" s="429"/>
      <c r="I162" s="430"/>
    </row>
    <row r="163" spans="1:12" s="737" customFormat="1" ht="17.25" x14ac:dyDescent="0.3">
      <c r="A163" s="1241" t="s">
        <v>2743</v>
      </c>
      <c r="B163" s="1242"/>
      <c r="C163" s="1242"/>
      <c r="D163" s="1242"/>
      <c r="E163" s="1242"/>
      <c r="F163" s="1242"/>
      <c r="G163" s="1242"/>
      <c r="H163" s="1242"/>
      <c r="I163" s="1243"/>
    </row>
    <row r="164" spans="1:12" s="737" customFormat="1" ht="15.75" thickBot="1" x14ac:dyDescent="0.3">
      <c r="A164" s="1232" t="s">
        <v>2212</v>
      </c>
      <c r="B164" s="1233"/>
      <c r="C164" s="1233"/>
      <c r="D164" s="1233"/>
      <c r="E164" s="1233"/>
      <c r="F164" s="1233"/>
      <c r="G164" s="1233"/>
      <c r="H164" s="1233"/>
      <c r="I164" s="1234"/>
    </row>
    <row r="165" spans="1:12" s="737" customFormat="1" ht="25.5" x14ac:dyDescent="0.25">
      <c r="A165" s="727" t="s">
        <v>586</v>
      </c>
      <c r="B165" s="728" t="s">
        <v>2182</v>
      </c>
      <c r="C165" s="729" t="s">
        <v>575</v>
      </c>
      <c r="D165" s="730" t="s">
        <v>587</v>
      </c>
      <c r="E165" s="731" t="s">
        <v>588</v>
      </c>
      <c r="F165" s="732" t="s">
        <v>589</v>
      </c>
      <c r="G165" s="733" t="s">
        <v>579</v>
      </c>
      <c r="H165" s="733" t="s">
        <v>231</v>
      </c>
      <c r="I165" s="734" t="s">
        <v>2183</v>
      </c>
      <c r="J165" s="743" t="s">
        <v>2238</v>
      </c>
    </row>
    <row r="166" spans="1:12" s="737" customFormat="1" x14ac:dyDescent="0.25">
      <c r="A166" s="513" t="s">
        <v>384</v>
      </c>
      <c r="B166" s="964">
        <v>41187</v>
      </c>
      <c r="C166" s="384">
        <v>5000</v>
      </c>
      <c r="D166" s="384"/>
      <c r="E166" s="384">
        <f>C166*5%*F166</f>
        <v>0</v>
      </c>
      <c r="F166" s="384"/>
      <c r="G166" s="384">
        <f>+C166+D166+E166</f>
        <v>5000</v>
      </c>
      <c r="H166" s="384">
        <v>5000</v>
      </c>
      <c r="I166" s="475">
        <f>C166+D166+E166-H166</f>
        <v>0</v>
      </c>
    </row>
    <row r="167" spans="1:12" s="12" customFormat="1" x14ac:dyDescent="0.25">
      <c r="A167" s="513" t="s">
        <v>155</v>
      </c>
      <c r="B167" s="964">
        <v>41218</v>
      </c>
      <c r="C167" s="384">
        <v>3500</v>
      </c>
      <c r="D167" s="384"/>
      <c r="E167" s="384">
        <f t="shared" ref="E167:E176" si="18">C167*5%*F167</f>
        <v>0</v>
      </c>
      <c r="F167" s="384"/>
      <c r="G167" s="384">
        <f t="shared" ref="G167:G176" si="19">+C167+D167+E167</f>
        <v>3500</v>
      </c>
      <c r="H167" s="724">
        <v>3290</v>
      </c>
      <c r="I167" s="811">
        <f>+I166+G167-H167</f>
        <v>210</v>
      </c>
      <c r="J167" s="12" t="s">
        <v>2839</v>
      </c>
      <c r="L167" s="1054">
        <v>41938</v>
      </c>
    </row>
    <row r="168" spans="1:12" s="12" customFormat="1" x14ac:dyDescent="0.25">
      <c r="A168" s="513" t="s">
        <v>156</v>
      </c>
      <c r="B168" s="964">
        <v>41247</v>
      </c>
      <c r="C168" s="384"/>
      <c r="D168" s="384"/>
      <c r="E168" s="384"/>
      <c r="F168" s="384"/>
      <c r="G168" s="384">
        <f t="shared" si="19"/>
        <v>0</v>
      </c>
      <c r="H168" s="724">
        <v>3290</v>
      </c>
      <c r="I168" s="811">
        <f>+I167+G168-H168</f>
        <v>-3080</v>
      </c>
    </row>
    <row r="169" spans="1:12" s="12" customFormat="1" x14ac:dyDescent="0.25">
      <c r="A169" s="513" t="s">
        <v>1224</v>
      </c>
      <c r="B169" s="1256">
        <v>41663</v>
      </c>
      <c r="C169" s="384">
        <v>3500</v>
      </c>
      <c r="D169" s="384">
        <v>150</v>
      </c>
      <c r="E169" s="384">
        <f t="shared" si="18"/>
        <v>1575</v>
      </c>
      <c r="F169" s="384">
        <v>9</v>
      </c>
      <c r="G169" s="384">
        <f t="shared" si="19"/>
        <v>5225</v>
      </c>
      <c r="H169" s="724">
        <v>3650</v>
      </c>
      <c r="I169" s="811">
        <f t="shared" ref="I169:I176" si="20">+I168+G169-H169</f>
        <v>-1505</v>
      </c>
      <c r="J169" s="12" t="s">
        <v>2840</v>
      </c>
      <c r="L169" s="1054">
        <v>41738</v>
      </c>
    </row>
    <row r="170" spans="1:12" s="12" customFormat="1" x14ac:dyDescent="0.25">
      <c r="A170" s="513" t="s">
        <v>1358</v>
      </c>
      <c r="B170" s="1257"/>
      <c r="C170" s="384">
        <v>3500</v>
      </c>
      <c r="D170" s="384">
        <v>150</v>
      </c>
      <c r="E170" s="384">
        <f t="shared" si="18"/>
        <v>1400</v>
      </c>
      <c r="F170" s="384">
        <v>8</v>
      </c>
      <c r="G170" s="384">
        <f t="shared" si="19"/>
        <v>5050</v>
      </c>
      <c r="H170" s="724">
        <v>3650</v>
      </c>
      <c r="I170" s="811">
        <f t="shared" si="20"/>
        <v>-105</v>
      </c>
      <c r="J170" s="12" t="s">
        <v>2841</v>
      </c>
      <c r="L170" s="1054">
        <v>41783</v>
      </c>
    </row>
    <row r="171" spans="1:12" s="12" customFormat="1" x14ac:dyDescent="0.25">
      <c r="A171" s="513" t="s">
        <v>1406</v>
      </c>
      <c r="B171" s="964"/>
      <c r="C171" s="384">
        <v>1750</v>
      </c>
      <c r="D171" s="384">
        <v>150</v>
      </c>
      <c r="E171" s="384">
        <f t="shared" si="18"/>
        <v>787.5</v>
      </c>
      <c r="F171" s="384">
        <v>9</v>
      </c>
      <c r="G171" s="384">
        <f t="shared" si="19"/>
        <v>2687.5</v>
      </c>
      <c r="H171" s="724"/>
      <c r="I171" s="811">
        <f t="shared" si="20"/>
        <v>2582.5</v>
      </c>
      <c r="J171" s="12" t="s">
        <v>2239</v>
      </c>
      <c r="L171" s="1054">
        <v>41811</v>
      </c>
    </row>
    <row r="172" spans="1:12" s="737" customFormat="1" x14ac:dyDescent="0.25">
      <c r="A172" s="410" t="s">
        <v>1429</v>
      </c>
      <c r="B172" s="964"/>
      <c r="C172" s="384">
        <v>1750</v>
      </c>
      <c r="D172" s="384">
        <v>150</v>
      </c>
      <c r="E172" s="384">
        <f t="shared" si="18"/>
        <v>700</v>
      </c>
      <c r="F172" s="384">
        <v>8</v>
      </c>
      <c r="G172" s="384">
        <f t="shared" si="19"/>
        <v>2600</v>
      </c>
      <c r="H172" s="724"/>
      <c r="I172" s="811">
        <f t="shared" si="20"/>
        <v>5182.5</v>
      </c>
      <c r="J172" s="12" t="s">
        <v>2842</v>
      </c>
      <c r="L172" s="805">
        <v>41846</v>
      </c>
    </row>
    <row r="173" spans="1:12" s="737" customFormat="1" x14ac:dyDescent="0.25">
      <c r="A173" s="411" t="s">
        <v>155</v>
      </c>
      <c r="B173" s="964"/>
      <c r="C173" s="384">
        <v>1750</v>
      </c>
      <c r="D173" s="384">
        <v>150</v>
      </c>
      <c r="E173" s="384">
        <f t="shared" si="18"/>
        <v>437.5</v>
      </c>
      <c r="F173" s="384">
        <v>5</v>
      </c>
      <c r="G173" s="384">
        <f t="shared" si="19"/>
        <v>2337.5</v>
      </c>
      <c r="H173" s="724"/>
      <c r="I173" s="811">
        <f t="shared" si="20"/>
        <v>7520</v>
      </c>
      <c r="J173" s="12" t="s">
        <v>2843</v>
      </c>
      <c r="L173" s="805">
        <v>41930</v>
      </c>
    </row>
    <row r="174" spans="1:12" s="737" customFormat="1" x14ac:dyDescent="0.25">
      <c r="A174" s="431" t="s">
        <v>156</v>
      </c>
      <c r="B174" s="964"/>
      <c r="C174" s="384">
        <v>1750</v>
      </c>
      <c r="D174" s="384">
        <v>150</v>
      </c>
      <c r="E174" s="384">
        <f t="shared" si="18"/>
        <v>350</v>
      </c>
      <c r="F174" s="384">
        <v>4</v>
      </c>
      <c r="G174" s="384">
        <f t="shared" si="19"/>
        <v>2250</v>
      </c>
      <c r="H174" s="724"/>
      <c r="I174" s="811">
        <f t="shared" si="20"/>
        <v>9770</v>
      </c>
      <c r="J174" s="12" t="s">
        <v>2844</v>
      </c>
      <c r="L174" s="805">
        <v>41965</v>
      </c>
    </row>
    <row r="175" spans="1:12" s="737" customFormat="1" x14ac:dyDescent="0.25">
      <c r="A175" s="431" t="s">
        <v>380</v>
      </c>
      <c r="B175" s="964">
        <v>41663</v>
      </c>
      <c r="C175" s="384">
        <v>1750</v>
      </c>
      <c r="D175" s="384">
        <v>150</v>
      </c>
      <c r="E175" s="384">
        <f t="shared" si="18"/>
        <v>0</v>
      </c>
      <c r="F175" s="384"/>
      <c r="G175" s="722">
        <f t="shared" si="19"/>
        <v>1900</v>
      </c>
      <c r="H175" s="384">
        <v>3650</v>
      </c>
      <c r="I175" s="811">
        <f t="shared" si="20"/>
        <v>8020</v>
      </c>
      <c r="J175" s="12" t="s">
        <v>2837</v>
      </c>
      <c r="L175" s="805">
        <v>41649</v>
      </c>
    </row>
    <row r="176" spans="1:12" s="737" customFormat="1" x14ac:dyDescent="0.25">
      <c r="A176" s="431" t="s">
        <v>1171</v>
      </c>
      <c r="B176" s="964">
        <v>41708</v>
      </c>
      <c r="C176" s="426">
        <v>1750</v>
      </c>
      <c r="D176" s="384">
        <v>150</v>
      </c>
      <c r="E176" s="384">
        <f t="shared" si="18"/>
        <v>87.5</v>
      </c>
      <c r="F176" s="384">
        <v>1</v>
      </c>
      <c r="G176" s="722">
        <f t="shared" si="19"/>
        <v>1987.5</v>
      </c>
      <c r="H176" s="234">
        <v>4500</v>
      </c>
      <c r="I176" s="811">
        <f t="shared" si="20"/>
        <v>5507.5</v>
      </c>
      <c r="J176" s="737" t="s">
        <v>2845</v>
      </c>
      <c r="L176" s="805">
        <v>41677</v>
      </c>
    </row>
    <row r="177" spans="1:11" s="737" customFormat="1" ht="25.5" customHeight="1" thickBot="1" x14ac:dyDescent="0.3">
      <c r="A177" s="433" t="s">
        <v>590</v>
      </c>
      <c r="B177" s="720"/>
      <c r="C177" s="392"/>
      <c r="D177" s="392"/>
      <c r="E177" s="392"/>
      <c r="F177" s="392"/>
      <c r="G177" s="924"/>
      <c r="H177" s="386"/>
      <c r="I177" s="925">
        <f>+I176</f>
        <v>5507.5</v>
      </c>
    </row>
    <row r="179" spans="1:11" ht="15.75" thickBot="1" x14ac:dyDescent="0.3"/>
    <row r="180" spans="1:11" s="737" customFormat="1" ht="23.25" customHeight="1" thickBot="1" x14ac:dyDescent="0.3">
      <c r="A180" s="1227" t="s">
        <v>585</v>
      </c>
      <c r="B180" s="1228"/>
      <c r="C180" s="1228"/>
      <c r="D180" s="1228"/>
      <c r="E180" s="1228"/>
      <c r="F180" s="1228"/>
      <c r="G180" s="1228"/>
      <c r="H180" s="1228"/>
      <c r="I180" s="1229"/>
    </row>
    <row r="181" spans="1:11" s="737" customFormat="1" x14ac:dyDescent="0.25">
      <c r="A181" s="428"/>
      <c r="B181" s="429"/>
      <c r="C181" s="429"/>
      <c r="D181" s="429"/>
      <c r="E181" s="429"/>
      <c r="F181" s="429"/>
      <c r="G181" s="429"/>
      <c r="H181" s="429"/>
      <c r="I181" s="430"/>
    </row>
    <row r="182" spans="1:11" s="737" customFormat="1" ht="17.25" x14ac:dyDescent="0.3">
      <c r="A182" s="1241" t="s">
        <v>2847</v>
      </c>
      <c r="B182" s="1242"/>
      <c r="C182" s="1242"/>
      <c r="D182" s="1242"/>
      <c r="E182" s="1242"/>
      <c r="F182" s="1242"/>
      <c r="G182" s="1242"/>
      <c r="H182" s="1242"/>
      <c r="I182" s="1243"/>
    </row>
    <row r="183" spans="1:11" s="737" customFormat="1" ht="15.75" thickBot="1" x14ac:dyDescent="0.3">
      <c r="A183" s="1232" t="s">
        <v>2212</v>
      </c>
      <c r="B183" s="1233"/>
      <c r="C183" s="1233"/>
      <c r="D183" s="1233"/>
      <c r="E183" s="1233"/>
      <c r="F183" s="1233"/>
      <c r="G183" s="1233"/>
      <c r="H183" s="1233"/>
      <c r="I183" s="1234"/>
    </row>
    <row r="184" spans="1:11" s="737" customFormat="1" ht="25.5" x14ac:dyDescent="0.25">
      <c r="A184" s="727" t="s">
        <v>586</v>
      </c>
      <c r="B184" s="728" t="s">
        <v>2182</v>
      </c>
      <c r="C184" s="729" t="s">
        <v>575</v>
      </c>
      <c r="D184" s="730" t="s">
        <v>587</v>
      </c>
      <c r="E184" s="731" t="s">
        <v>588</v>
      </c>
      <c r="F184" s="732" t="s">
        <v>589</v>
      </c>
      <c r="G184" s="733" t="s">
        <v>579</v>
      </c>
      <c r="H184" s="733" t="s">
        <v>231</v>
      </c>
      <c r="I184" s="734" t="s">
        <v>2183</v>
      </c>
      <c r="J184" s="743" t="s">
        <v>2238</v>
      </c>
    </row>
    <row r="185" spans="1:11" s="737" customFormat="1" x14ac:dyDescent="0.25">
      <c r="A185" s="513" t="s">
        <v>384</v>
      </c>
      <c r="B185" s="931">
        <v>41170</v>
      </c>
      <c r="C185" s="384">
        <v>5000</v>
      </c>
      <c r="D185" s="384"/>
      <c r="E185" s="384">
        <f>C185*5%*F185</f>
        <v>0</v>
      </c>
      <c r="F185" s="384"/>
      <c r="G185" s="384">
        <f>+C185+D185+E185</f>
        <v>5000</v>
      </c>
      <c r="H185" s="384">
        <v>5000</v>
      </c>
      <c r="I185" s="475">
        <f>C185+D185+E185-H185</f>
        <v>0</v>
      </c>
    </row>
    <row r="186" spans="1:11" s="12" customFormat="1" x14ac:dyDescent="0.25">
      <c r="A186" s="513" t="s">
        <v>155</v>
      </c>
      <c r="B186" s="931">
        <v>41192</v>
      </c>
      <c r="C186" s="384">
        <v>4200</v>
      </c>
      <c r="D186" s="384"/>
      <c r="E186" s="384">
        <f>C186*5%*F186</f>
        <v>0</v>
      </c>
      <c r="F186" s="384"/>
      <c r="G186" s="384">
        <f t="shared" ref="G186:G195" si="21">+C186+D186+E186</f>
        <v>4200</v>
      </c>
      <c r="H186" s="724">
        <v>3800</v>
      </c>
      <c r="I186" s="811">
        <f>+I185+G186-H186</f>
        <v>400</v>
      </c>
      <c r="J186" s="1056" t="s">
        <v>2848</v>
      </c>
      <c r="K186" s="1057">
        <v>41180</v>
      </c>
    </row>
    <row r="187" spans="1:11" s="12" customFormat="1" x14ac:dyDescent="0.25">
      <c r="A187" s="513" t="s">
        <v>1224</v>
      </c>
      <c r="B187" s="931">
        <v>41382</v>
      </c>
      <c r="C187" s="384">
        <v>4200</v>
      </c>
      <c r="D187" s="384"/>
      <c r="E187" s="384">
        <f>C187*5%*F187</f>
        <v>0</v>
      </c>
      <c r="F187" s="384"/>
      <c r="G187" s="384">
        <f t="shared" si="21"/>
        <v>4200</v>
      </c>
      <c r="H187" s="724">
        <v>3290</v>
      </c>
      <c r="I187" s="811">
        <f>I186+G187-H187</f>
        <v>1310</v>
      </c>
      <c r="J187" s="1056" t="s">
        <v>2840</v>
      </c>
      <c r="K187" s="1057">
        <v>41373</v>
      </c>
    </row>
    <row r="188" spans="1:11" s="12" customFormat="1" x14ac:dyDescent="0.25">
      <c r="A188" s="513" t="s">
        <v>1358</v>
      </c>
      <c r="B188" s="931">
        <v>41416</v>
      </c>
      <c r="C188" s="384">
        <v>4200</v>
      </c>
      <c r="D188" s="384"/>
      <c r="E188" s="384">
        <f>-C188*6%</f>
        <v>-252</v>
      </c>
      <c r="F188" s="384"/>
      <c r="G188" s="384">
        <f t="shared" si="21"/>
        <v>3948</v>
      </c>
      <c r="H188" s="724">
        <v>3290</v>
      </c>
      <c r="I188" s="811">
        <f>I187+G188-H188</f>
        <v>1968</v>
      </c>
      <c r="J188" s="1056"/>
      <c r="K188" s="1057">
        <v>41418</v>
      </c>
    </row>
    <row r="189" spans="1:11" s="12" customFormat="1" x14ac:dyDescent="0.25">
      <c r="A189" s="513" t="s">
        <v>1406</v>
      </c>
      <c r="B189" s="931">
        <v>41449</v>
      </c>
      <c r="C189" s="384">
        <v>4200</v>
      </c>
      <c r="D189" s="384"/>
      <c r="E189" s="384">
        <f>-C189*6%</f>
        <v>-252</v>
      </c>
      <c r="F189" s="384"/>
      <c r="G189" s="384">
        <f t="shared" si="21"/>
        <v>3948</v>
      </c>
      <c r="H189" s="724">
        <v>3948</v>
      </c>
      <c r="I189" s="811">
        <f t="shared" ref="I189:I195" si="22">I188+G189-H189</f>
        <v>1968</v>
      </c>
      <c r="J189" s="1056" t="s">
        <v>2239</v>
      </c>
      <c r="K189" s="1057">
        <v>41446</v>
      </c>
    </row>
    <row r="190" spans="1:11" s="12" customFormat="1" x14ac:dyDescent="0.25">
      <c r="A190" s="513" t="s">
        <v>1430</v>
      </c>
      <c r="B190" s="931"/>
      <c r="C190" s="384">
        <v>4200</v>
      </c>
      <c r="D190" s="384"/>
      <c r="E190" s="384">
        <f>C190*5%*F190</f>
        <v>0</v>
      </c>
      <c r="F190" s="384"/>
      <c r="G190" s="384">
        <f t="shared" si="21"/>
        <v>4200</v>
      </c>
      <c r="H190" s="724"/>
      <c r="I190" s="811">
        <f t="shared" si="22"/>
        <v>6168</v>
      </c>
      <c r="J190" s="1055" t="s">
        <v>2849</v>
      </c>
      <c r="K190" s="1057">
        <v>41509</v>
      </c>
    </row>
    <row r="191" spans="1:11" s="737" customFormat="1" x14ac:dyDescent="0.25">
      <c r="A191" s="513" t="s">
        <v>154</v>
      </c>
      <c r="B191" s="931">
        <v>41540</v>
      </c>
      <c r="C191" s="384">
        <v>4200</v>
      </c>
      <c r="D191" s="384"/>
      <c r="E191" s="384">
        <f>-C191*6%</f>
        <v>-252</v>
      </c>
      <c r="F191" s="384"/>
      <c r="G191" s="384">
        <f t="shared" si="21"/>
        <v>3948</v>
      </c>
      <c r="H191" s="724">
        <v>8300</v>
      </c>
      <c r="I191" s="811">
        <f t="shared" si="22"/>
        <v>1816</v>
      </c>
      <c r="J191" s="1056" t="s">
        <v>283</v>
      </c>
      <c r="K191" s="1057">
        <v>41537</v>
      </c>
    </row>
    <row r="192" spans="1:11" s="737" customFormat="1" x14ac:dyDescent="0.25">
      <c r="A192" s="513" t="s">
        <v>155</v>
      </c>
      <c r="B192" s="931">
        <v>41578</v>
      </c>
      <c r="C192" s="384">
        <v>4200</v>
      </c>
      <c r="D192" s="384"/>
      <c r="E192" s="384">
        <f>C192*5%*F192</f>
        <v>0</v>
      </c>
      <c r="F192" s="384"/>
      <c r="G192" s="384">
        <f t="shared" si="21"/>
        <v>4200</v>
      </c>
      <c r="H192" s="724">
        <v>3948</v>
      </c>
      <c r="I192" s="811">
        <f t="shared" si="22"/>
        <v>2068</v>
      </c>
      <c r="J192" s="1056" t="s">
        <v>2843</v>
      </c>
      <c r="K192" s="1057">
        <v>41565</v>
      </c>
    </row>
    <row r="193" spans="1:11" s="737" customFormat="1" x14ac:dyDescent="0.25">
      <c r="A193" s="513" t="s">
        <v>156</v>
      </c>
      <c r="B193" s="931">
        <v>41603</v>
      </c>
      <c r="C193" s="384">
        <v>4200</v>
      </c>
      <c r="D193" s="384"/>
      <c r="E193" s="384">
        <f>-C193*6%</f>
        <v>-252</v>
      </c>
      <c r="F193" s="384"/>
      <c r="G193" s="384">
        <f t="shared" si="21"/>
        <v>3948</v>
      </c>
      <c r="H193" s="724">
        <v>3948</v>
      </c>
      <c r="I193" s="811">
        <f t="shared" si="22"/>
        <v>2068</v>
      </c>
      <c r="J193" s="919"/>
      <c r="K193" s="1057">
        <v>41600</v>
      </c>
    </row>
    <row r="194" spans="1:11" s="737" customFormat="1" x14ac:dyDescent="0.25">
      <c r="A194" s="513" t="s">
        <v>380</v>
      </c>
      <c r="B194" s="931">
        <v>41649</v>
      </c>
      <c r="C194" s="384">
        <v>3948</v>
      </c>
      <c r="D194" s="384"/>
      <c r="E194" s="384">
        <f>-C194*6%</f>
        <v>-236.88</v>
      </c>
      <c r="F194" s="384"/>
      <c r="G194" s="722">
        <f t="shared" si="21"/>
        <v>3711.12</v>
      </c>
      <c r="H194" s="384">
        <v>3948</v>
      </c>
      <c r="I194" s="811">
        <f t="shared" si="22"/>
        <v>1831.12</v>
      </c>
      <c r="J194" s="1056" t="s">
        <v>2837</v>
      </c>
      <c r="K194" s="1057">
        <v>41649</v>
      </c>
    </row>
    <row r="195" spans="1:11" s="737" customFormat="1" x14ac:dyDescent="0.25">
      <c r="A195" s="513" t="s">
        <v>1171</v>
      </c>
      <c r="B195" s="931"/>
      <c r="C195" s="384">
        <v>3948</v>
      </c>
      <c r="D195" s="384"/>
      <c r="E195" s="384">
        <f>C195*5%*F195</f>
        <v>0</v>
      </c>
      <c r="F195" s="384"/>
      <c r="G195" s="722">
        <f t="shared" si="21"/>
        <v>3948</v>
      </c>
      <c r="H195" s="234">
        <v>3948</v>
      </c>
      <c r="I195" s="811">
        <f t="shared" si="22"/>
        <v>1831.12</v>
      </c>
      <c r="J195" s="919" t="s">
        <v>2845</v>
      </c>
      <c r="K195" s="1057">
        <v>41677</v>
      </c>
    </row>
    <row r="196" spans="1:11" s="737" customFormat="1" x14ac:dyDescent="0.25">
      <c r="A196" s="513" t="s">
        <v>2890</v>
      </c>
      <c r="B196" s="931"/>
      <c r="C196" s="384"/>
      <c r="D196" s="384"/>
      <c r="E196" s="384">
        <v>-252</v>
      </c>
      <c r="F196" s="384"/>
      <c r="G196" s="722">
        <f>+C196+D196+E196</f>
        <v>-252</v>
      </c>
      <c r="H196" s="234"/>
      <c r="I196" s="811">
        <f>I195+G196-H196</f>
        <v>1579.12</v>
      </c>
      <c r="J196" s="919" t="s">
        <v>2845</v>
      </c>
      <c r="K196" s="1057">
        <v>41677</v>
      </c>
    </row>
    <row r="197" spans="1:11" s="737" customFormat="1" ht="32.25" customHeight="1" thickBot="1" x14ac:dyDescent="0.3">
      <c r="A197" s="433" t="s">
        <v>590</v>
      </c>
      <c r="B197" s="720"/>
      <c r="C197" s="392"/>
      <c r="D197" s="392"/>
      <c r="E197" s="392"/>
      <c r="F197" s="392"/>
      <c r="G197" s="924"/>
      <c r="H197" s="386"/>
      <c r="I197" s="811">
        <f>+I196</f>
        <v>1579.12</v>
      </c>
      <c r="J197" s="12"/>
      <c r="K197" s="209"/>
    </row>
    <row r="198" spans="1:11" x14ac:dyDescent="0.25">
      <c r="J198" s="12"/>
    </row>
    <row r="199" spans="1:11" ht="15.75" thickBot="1" x14ac:dyDescent="0.3">
      <c r="J199" s="12"/>
    </row>
    <row r="200" spans="1:11" ht="15.75" thickBot="1" x14ac:dyDescent="0.3">
      <c r="A200" s="1227" t="s">
        <v>585</v>
      </c>
      <c r="B200" s="1228"/>
      <c r="C200" s="1228"/>
      <c r="D200" s="1228"/>
      <c r="E200" s="1228"/>
      <c r="F200" s="1228"/>
      <c r="G200" s="1228"/>
      <c r="H200" s="1228"/>
      <c r="I200" s="1229"/>
      <c r="J200" s="737"/>
    </row>
    <row r="201" spans="1:11" x14ac:dyDescent="0.25">
      <c r="A201" s="428"/>
      <c r="B201" s="429"/>
      <c r="C201" s="429"/>
      <c r="D201" s="429"/>
      <c r="E201" s="429"/>
      <c r="F201" s="429"/>
      <c r="G201" s="429"/>
      <c r="H201" s="429"/>
      <c r="I201" s="430"/>
      <c r="J201" s="12"/>
    </row>
    <row r="202" spans="1:11" ht="18.75" x14ac:dyDescent="0.3">
      <c r="A202" s="1241" t="s">
        <v>2850</v>
      </c>
      <c r="B202" s="1242"/>
      <c r="C202" s="1242"/>
      <c r="D202" s="1242"/>
      <c r="E202" s="1242"/>
      <c r="F202" s="1242"/>
      <c r="G202" s="1242"/>
      <c r="H202" s="1242"/>
      <c r="I202" s="1243"/>
    </row>
    <row r="203" spans="1:11" ht="15.75" thickBot="1" x14ac:dyDescent="0.3">
      <c r="A203" s="1232" t="s">
        <v>2212</v>
      </c>
      <c r="B203" s="1233"/>
      <c r="C203" s="1233"/>
      <c r="D203" s="1233"/>
      <c r="E203" s="1233"/>
      <c r="F203" s="1233"/>
      <c r="G203" s="1233"/>
      <c r="H203" s="1233"/>
      <c r="I203" s="1234"/>
    </row>
    <row r="204" spans="1:11" ht="24" x14ac:dyDescent="0.25">
      <c r="A204" s="1058" t="s">
        <v>586</v>
      </c>
      <c r="B204" s="1059" t="s">
        <v>2182</v>
      </c>
      <c r="C204" s="1060" t="s">
        <v>575</v>
      </c>
      <c r="D204" s="1061" t="s">
        <v>587</v>
      </c>
      <c r="E204" s="1062" t="s">
        <v>588</v>
      </c>
      <c r="F204" s="1063" t="s">
        <v>589</v>
      </c>
      <c r="G204" s="1064" t="s">
        <v>579</v>
      </c>
      <c r="H204" s="1064" t="s">
        <v>231</v>
      </c>
      <c r="I204" s="1065" t="s">
        <v>2183</v>
      </c>
    </row>
    <row r="205" spans="1:11" x14ac:dyDescent="0.25">
      <c r="A205" s="410" t="s">
        <v>199</v>
      </c>
      <c r="B205" s="1052"/>
      <c r="C205" s="384">
        <v>3800</v>
      </c>
      <c r="D205" s="234">
        <v>150</v>
      </c>
      <c r="E205" s="384">
        <f>C205*5%*F205</f>
        <v>190</v>
      </c>
      <c r="F205" s="384">
        <v>1</v>
      </c>
      <c r="G205" s="384">
        <f>+C205+D205+E205</f>
        <v>4140</v>
      </c>
      <c r="H205" s="725">
        <v>0</v>
      </c>
      <c r="I205" s="475">
        <f>C205+D205+E205-H205</f>
        <v>4140</v>
      </c>
    </row>
    <row r="206" spans="1:11" x14ac:dyDescent="0.25">
      <c r="A206" s="431" t="s">
        <v>380</v>
      </c>
      <c r="B206" s="771">
        <v>41663</v>
      </c>
      <c r="C206" s="384">
        <v>3800</v>
      </c>
      <c r="D206" s="427">
        <v>150</v>
      </c>
      <c r="E206" s="384">
        <f>C206*5%*F206</f>
        <v>0</v>
      </c>
      <c r="F206" s="427"/>
      <c r="G206" s="384">
        <f>+C206+D206+E206</f>
        <v>3950</v>
      </c>
      <c r="H206" s="726">
        <v>7600</v>
      </c>
      <c r="I206" s="475">
        <f>I205+G206-H206</f>
        <v>490</v>
      </c>
    </row>
    <row r="207" spans="1:11" x14ac:dyDescent="0.25">
      <c r="A207" s="431" t="s">
        <v>1171</v>
      </c>
      <c r="B207" s="1045"/>
      <c r="C207" s="384">
        <v>3800</v>
      </c>
      <c r="D207" s="427">
        <v>150</v>
      </c>
      <c r="E207" s="384">
        <f>C207*5%*F207</f>
        <v>190</v>
      </c>
      <c r="F207" s="427">
        <v>1</v>
      </c>
      <c r="G207" s="384">
        <f>+C207+D207+E207</f>
        <v>4140</v>
      </c>
      <c r="H207" s="726"/>
      <c r="I207" s="475">
        <f>I206+G207-H207</f>
        <v>4630</v>
      </c>
    </row>
    <row r="208" spans="1:11" x14ac:dyDescent="0.25">
      <c r="A208" s="431" t="s">
        <v>1185</v>
      </c>
      <c r="B208" s="771">
        <v>41704</v>
      </c>
      <c r="C208" s="426">
        <v>3800</v>
      </c>
      <c r="D208" s="735"/>
      <c r="E208" s="384">
        <f>C208*5%*F208</f>
        <v>0</v>
      </c>
      <c r="F208" s="427"/>
      <c r="G208" s="384">
        <f>+C208+D208+E208</f>
        <v>3800</v>
      </c>
      <c r="H208" s="234">
        <v>8100</v>
      </c>
      <c r="I208" s="475">
        <f>I207+G208-H208</f>
        <v>330</v>
      </c>
    </row>
    <row r="209" spans="1:9" s="737" customFormat="1" x14ac:dyDescent="0.25">
      <c r="A209" s="431"/>
      <c r="B209" s="1045"/>
      <c r="C209" s="426"/>
      <c r="D209" s="735"/>
      <c r="E209" s="736"/>
      <c r="F209" s="427"/>
      <c r="G209" s="722"/>
      <c r="H209" s="234"/>
      <c r="I209" s="921"/>
    </row>
    <row r="210" spans="1:9" ht="15.75" thickBot="1" x14ac:dyDescent="0.3">
      <c r="A210" s="433" t="s">
        <v>590</v>
      </c>
      <c r="B210" s="720"/>
      <c r="C210" s="392"/>
      <c r="D210" s="392"/>
      <c r="E210" s="392"/>
      <c r="F210" s="392"/>
      <c r="G210" s="924"/>
      <c r="H210" s="386"/>
      <c r="I210" s="925">
        <f>I208</f>
        <v>330</v>
      </c>
    </row>
    <row r="211" spans="1:9" ht="15.75" thickBot="1" x14ac:dyDescent="0.3"/>
    <row r="212" spans="1:9" ht="15.75" thickBot="1" x14ac:dyDescent="0.3">
      <c r="A212" s="1227" t="s">
        <v>585</v>
      </c>
      <c r="B212" s="1228"/>
      <c r="C212" s="1228"/>
      <c r="D212" s="1228"/>
      <c r="E212" s="1228"/>
      <c r="F212" s="1228"/>
      <c r="G212" s="1228"/>
      <c r="H212" s="1228"/>
      <c r="I212" s="1229"/>
    </row>
    <row r="213" spans="1:9" x14ac:dyDescent="0.25">
      <c r="A213" s="428"/>
      <c r="B213" s="429"/>
      <c r="C213" s="429"/>
      <c r="D213" s="429"/>
      <c r="E213" s="429"/>
      <c r="F213" s="429"/>
      <c r="G213" s="429"/>
      <c r="H213" s="429"/>
      <c r="I213" s="430"/>
    </row>
    <row r="214" spans="1:9" ht="18.75" x14ac:dyDescent="0.3">
      <c r="A214" s="1241" t="s">
        <v>2851</v>
      </c>
      <c r="B214" s="1242"/>
      <c r="C214" s="1242"/>
      <c r="D214" s="1242"/>
      <c r="E214" s="1242"/>
      <c r="F214" s="1242"/>
      <c r="G214" s="1242"/>
      <c r="H214" s="1242"/>
      <c r="I214" s="1243"/>
    </row>
    <row r="215" spans="1:9" ht="15.75" thickBot="1" x14ac:dyDescent="0.3">
      <c r="A215" s="1232" t="s">
        <v>2212</v>
      </c>
      <c r="B215" s="1233"/>
      <c r="C215" s="1233"/>
      <c r="D215" s="1233"/>
      <c r="E215" s="1233"/>
      <c r="F215" s="1233"/>
      <c r="G215" s="1233"/>
      <c r="H215" s="1233"/>
      <c r="I215" s="1234"/>
    </row>
    <row r="216" spans="1:9" ht="24" x14ac:dyDescent="0.25">
      <c r="A216" s="1058" t="s">
        <v>586</v>
      </c>
      <c r="B216" s="1059" t="s">
        <v>2182</v>
      </c>
      <c r="C216" s="1060" t="s">
        <v>575</v>
      </c>
      <c r="D216" s="1061" t="s">
        <v>587</v>
      </c>
      <c r="E216" s="1062" t="s">
        <v>588</v>
      </c>
      <c r="F216" s="1063" t="s">
        <v>589</v>
      </c>
      <c r="G216" s="1064" t="s">
        <v>579</v>
      </c>
      <c r="H216" s="1064" t="s">
        <v>231</v>
      </c>
      <c r="I216" s="1065" t="s">
        <v>2183</v>
      </c>
    </row>
    <row r="217" spans="1:9" x14ac:dyDescent="0.25">
      <c r="A217" s="410" t="s">
        <v>199</v>
      </c>
      <c r="B217" s="1052"/>
      <c r="C217" s="384">
        <v>3800</v>
      </c>
      <c r="D217" s="234">
        <v>150</v>
      </c>
      <c r="E217" s="384">
        <f>C217*5%*F217</f>
        <v>190</v>
      </c>
      <c r="F217" s="384">
        <v>1</v>
      </c>
      <c r="G217" s="384">
        <f>+C217+D217+E217</f>
        <v>4140</v>
      </c>
      <c r="H217" s="725">
        <v>0</v>
      </c>
      <c r="I217" s="475">
        <f>C217+D217+E217-H217</f>
        <v>4140</v>
      </c>
    </row>
    <row r="218" spans="1:9" x14ac:dyDescent="0.25">
      <c r="A218" s="431" t="s">
        <v>380</v>
      </c>
      <c r="B218" s="771">
        <v>41663</v>
      </c>
      <c r="C218" s="384">
        <v>3800</v>
      </c>
      <c r="D218" s="427">
        <v>150</v>
      </c>
      <c r="E218" s="384">
        <f>C218*5%*F218</f>
        <v>0</v>
      </c>
      <c r="F218" s="427"/>
      <c r="G218" s="384">
        <f>+C218+D218+E218</f>
        <v>3950</v>
      </c>
      <c r="H218" s="726">
        <v>7600</v>
      </c>
      <c r="I218" s="475">
        <f>I217+G218-H218</f>
        <v>490</v>
      </c>
    </row>
    <row r="219" spans="1:9" x14ac:dyDescent="0.25">
      <c r="A219" s="431" t="s">
        <v>1171</v>
      </c>
      <c r="B219" s="1045"/>
      <c r="C219" s="384">
        <v>3800</v>
      </c>
      <c r="D219" s="427">
        <v>150</v>
      </c>
      <c r="E219" s="384">
        <f>C219*5%*F219</f>
        <v>190</v>
      </c>
      <c r="F219" s="427">
        <v>1</v>
      </c>
      <c r="G219" s="384">
        <f>+C219+D219+E219</f>
        <v>4140</v>
      </c>
      <c r="H219" s="726"/>
      <c r="I219" s="475">
        <f>I218+G219-H219</f>
        <v>4630</v>
      </c>
    </row>
    <row r="220" spans="1:9" x14ac:dyDescent="0.25">
      <c r="A220" s="431" t="s">
        <v>1185</v>
      </c>
      <c r="B220" s="771">
        <v>41704</v>
      </c>
      <c r="C220" s="426">
        <v>3800</v>
      </c>
      <c r="D220" s="735"/>
      <c r="E220" s="384">
        <f>C220*5%*F220</f>
        <v>0</v>
      </c>
      <c r="F220" s="427"/>
      <c r="G220" s="384">
        <f>+C220+D220+E220</f>
        <v>3800</v>
      </c>
      <c r="H220" s="234">
        <v>8100</v>
      </c>
      <c r="I220" s="475">
        <f>I219+G220-H220</f>
        <v>330</v>
      </c>
    </row>
    <row r="221" spans="1:9" x14ac:dyDescent="0.25">
      <c r="A221" s="431"/>
      <c r="B221" s="1045"/>
      <c r="C221" s="426"/>
      <c r="D221" s="735"/>
      <c r="E221" s="736"/>
      <c r="F221" s="427"/>
      <c r="G221" s="722"/>
      <c r="H221" s="234"/>
      <c r="I221" s="921"/>
    </row>
    <row r="222" spans="1:9" ht="15.75" thickBot="1" x14ac:dyDescent="0.3">
      <c r="A222" s="433" t="s">
        <v>590</v>
      </c>
      <c r="B222" s="720"/>
      <c r="C222" s="392"/>
      <c r="D222" s="392"/>
      <c r="E222" s="392"/>
      <c r="F222" s="392"/>
      <c r="G222" s="924"/>
      <c r="H222" s="386"/>
      <c r="I222" s="925">
        <f>I220</f>
        <v>330</v>
      </c>
    </row>
  </sheetData>
  <mergeCells count="46">
    <mergeCell ref="A180:I180"/>
    <mergeCell ref="A182:I182"/>
    <mergeCell ref="A183:I183"/>
    <mergeCell ref="A1:I1"/>
    <mergeCell ref="A4:I4"/>
    <mergeCell ref="A3:I3"/>
    <mergeCell ref="A90:I90"/>
    <mergeCell ref="A36:I36"/>
    <mergeCell ref="A38:I38"/>
    <mergeCell ref="A39:I39"/>
    <mergeCell ref="A58:I58"/>
    <mergeCell ref="A60:I60"/>
    <mergeCell ref="A61:I61"/>
    <mergeCell ref="A87:I87"/>
    <mergeCell ref="A89:I89"/>
    <mergeCell ref="B63:B64"/>
    <mergeCell ref="A109:I109"/>
    <mergeCell ref="B67:B73"/>
    <mergeCell ref="A124:I124"/>
    <mergeCell ref="A100:I100"/>
    <mergeCell ref="A97:I97"/>
    <mergeCell ref="A110:I110"/>
    <mergeCell ref="B74:B77"/>
    <mergeCell ref="A99:I99"/>
    <mergeCell ref="A107:I107"/>
    <mergeCell ref="A138:I138"/>
    <mergeCell ref="A139:I139"/>
    <mergeCell ref="A127:I127"/>
    <mergeCell ref="A150:I150"/>
    <mergeCell ref="A147:I147"/>
    <mergeCell ref="K107:S107"/>
    <mergeCell ref="K109:S109"/>
    <mergeCell ref="K110:S110"/>
    <mergeCell ref="A215:I215"/>
    <mergeCell ref="A200:I200"/>
    <mergeCell ref="A202:I202"/>
    <mergeCell ref="A203:I203"/>
    <mergeCell ref="A212:I212"/>
    <mergeCell ref="A214:I214"/>
    <mergeCell ref="B169:B170"/>
    <mergeCell ref="A126:I126"/>
    <mergeCell ref="A161:I161"/>
    <mergeCell ref="A163:I163"/>
    <mergeCell ref="A164:I164"/>
    <mergeCell ref="A149:I149"/>
    <mergeCell ref="A136:I136"/>
  </mergeCells>
  <pageMargins left="0.70866141732283472" right="0.70866141732283472" top="0.74803149606299213" bottom="0.74803149606299213" header="0.31496062992125984" footer="0.31496062992125984"/>
  <pageSetup scale="1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DQ56"/>
  <sheetViews>
    <sheetView zoomScale="89" zoomScaleNormal="89" workbookViewId="0">
      <pane xSplit="3" ySplit="5" topLeftCell="O6" activePane="bottomRight" state="frozen"/>
      <selection pane="topRight" activeCell="C1" sqref="C1"/>
      <selection pane="bottomLeft" activeCell="A6" sqref="A6"/>
      <selection pane="bottomRight" activeCell="X6" sqref="X6"/>
    </sheetView>
  </sheetViews>
  <sheetFormatPr baseColWidth="10" defaultRowHeight="18" x14ac:dyDescent="0.25"/>
  <cols>
    <col min="1" max="1" width="6.85546875" style="960" customWidth="1"/>
    <col min="2" max="2" width="5" style="504" bestFit="1" customWidth="1"/>
    <col min="3" max="3" width="64.42578125" style="156" customWidth="1"/>
    <col min="4" max="4" width="12.85546875" style="156" customWidth="1"/>
    <col min="5" max="5" width="15.42578125" style="763" customWidth="1"/>
    <col min="6" max="6" width="12.85546875" style="156" customWidth="1"/>
    <col min="7" max="7" width="9.7109375" style="763" customWidth="1"/>
    <col min="8" max="8" width="12.85546875" style="156" customWidth="1"/>
    <col min="9" max="9" width="12.85546875" style="763" customWidth="1"/>
    <col min="10" max="10" width="12.85546875" style="156" customWidth="1"/>
    <col min="11" max="11" width="12.85546875" style="763" customWidth="1"/>
    <col min="12" max="12" width="12.85546875" style="156" customWidth="1"/>
    <col min="13" max="13" width="12.85546875" style="763" customWidth="1"/>
    <col min="14" max="14" width="12.85546875" style="551" customWidth="1"/>
    <col min="15" max="15" width="12.85546875" style="763" customWidth="1"/>
    <col min="16" max="16" width="12.85546875" style="551" customWidth="1"/>
    <col min="17" max="17" width="12.85546875" style="763" customWidth="1"/>
    <col min="18" max="18" width="12.85546875" style="551" customWidth="1"/>
    <col min="19" max="19" width="12.85546875" style="763" customWidth="1"/>
    <col min="20" max="20" width="12.85546875" style="551" customWidth="1"/>
    <col min="21" max="21" width="11" style="763" customWidth="1"/>
    <col min="22" max="22" width="12.85546875" style="551" customWidth="1"/>
    <col min="23" max="23" width="14.42578125" style="763" customWidth="1"/>
    <col min="24" max="24" width="12.85546875" style="521" customWidth="1"/>
    <col min="25" max="25" width="11" style="763" customWidth="1"/>
    <col min="26" max="26" width="12.85546875" style="67" customWidth="1"/>
    <col min="27" max="27" width="11" style="763" customWidth="1"/>
    <col min="28" max="28" width="12.85546875" style="156" customWidth="1"/>
    <col min="29" max="29" width="14.42578125" style="763" customWidth="1"/>
    <col min="30" max="30" width="12.85546875" style="156" customWidth="1"/>
    <col min="31" max="31" width="11" style="763" bestFit="1" customWidth="1"/>
    <col min="32" max="32" width="12.85546875" style="156" customWidth="1"/>
    <col min="33" max="33" width="13.85546875" style="156" customWidth="1"/>
    <col min="34" max="34" width="12.85546875" style="156" customWidth="1"/>
    <col min="35" max="35" width="14.28515625" style="156" customWidth="1"/>
    <col min="36" max="38" width="12.85546875" style="156" customWidth="1"/>
    <col min="39" max="39" width="16.42578125" style="156" customWidth="1"/>
    <col min="40" max="40" width="12.85546875" style="156" customWidth="1"/>
    <col min="41" max="41" width="19.140625" style="156" bestFit="1" customWidth="1"/>
    <col min="42" max="43" width="12.85546875" style="156" customWidth="1"/>
    <col min="44" max="44" width="28.28515625" style="156" bestFit="1" customWidth="1"/>
    <col min="45" max="122" width="12.85546875" style="156" customWidth="1"/>
    <col min="123" max="16384" width="11.42578125" style="156"/>
  </cols>
  <sheetData>
    <row r="1" spans="1:121" s="745" customFormat="1" ht="16.5" customHeight="1" x14ac:dyDescent="0.25">
      <c r="A1" s="958"/>
      <c r="B1" s="1272" t="s">
        <v>2685</v>
      </c>
      <c r="C1" s="1272"/>
      <c r="D1" s="1274" t="s">
        <v>384</v>
      </c>
      <c r="E1" s="764"/>
      <c r="G1" s="764"/>
      <c r="I1" s="764"/>
      <c r="K1" s="764"/>
      <c r="M1" s="764"/>
      <c r="N1" s="746"/>
      <c r="O1" s="764"/>
      <c r="P1" s="746"/>
      <c r="Q1" s="764"/>
      <c r="R1" s="746"/>
      <c r="S1" s="764"/>
      <c r="T1" s="746"/>
      <c r="U1" s="764"/>
      <c r="V1" s="746"/>
      <c r="W1" s="764"/>
      <c r="X1" s="747"/>
      <c r="Y1" s="764"/>
      <c r="Z1" s="748"/>
      <c r="AA1" s="764"/>
      <c r="AC1" s="764"/>
      <c r="AE1" s="764"/>
    </row>
    <row r="2" spans="1:121" s="745" customFormat="1" ht="12" customHeight="1" x14ac:dyDescent="0.25">
      <c r="A2" s="958"/>
      <c r="B2" s="1272"/>
      <c r="C2" s="1272"/>
      <c r="D2" s="1274"/>
      <c r="E2" s="764"/>
      <c r="F2" s="767"/>
      <c r="G2" s="768"/>
      <c r="H2" s="767"/>
      <c r="I2" s="764"/>
      <c r="K2" s="764"/>
      <c r="M2" s="764"/>
      <c r="N2" s="746"/>
      <c r="O2" s="764"/>
      <c r="P2" s="746"/>
      <c r="Q2" s="764"/>
      <c r="R2" s="746"/>
      <c r="S2" s="764"/>
      <c r="T2" s="746"/>
      <c r="U2" s="764"/>
      <c r="V2" s="746"/>
      <c r="W2" s="764"/>
      <c r="X2" s="747"/>
      <c r="Y2" s="764"/>
      <c r="Z2" s="748"/>
      <c r="AA2" s="764"/>
      <c r="AC2" s="764"/>
      <c r="AE2" s="764"/>
    </row>
    <row r="3" spans="1:121" s="745" customFormat="1" ht="18" customHeight="1" x14ac:dyDescent="0.25">
      <c r="A3" s="958"/>
      <c r="B3" s="1272"/>
      <c r="C3" s="1272"/>
      <c r="D3" s="1274"/>
      <c r="E3" s="764"/>
      <c r="F3" s="1273" t="s">
        <v>2321</v>
      </c>
      <c r="G3" s="1273"/>
      <c r="H3" s="1273"/>
      <c r="I3" s="1273" t="s">
        <v>2322</v>
      </c>
      <c r="J3" s="1273"/>
      <c r="K3" s="1273"/>
      <c r="L3" s="1273"/>
      <c r="M3" s="1273"/>
      <c r="N3" s="1273"/>
      <c r="O3" s="1273"/>
      <c r="P3" s="1273"/>
      <c r="Q3" s="1273"/>
      <c r="R3" s="1273"/>
      <c r="S3" s="1273"/>
      <c r="T3" s="1273"/>
      <c r="U3" s="1273"/>
      <c r="V3" s="1273"/>
      <c r="W3" s="1273"/>
      <c r="X3" s="1273"/>
      <c r="Y3" s="1273"/>
      <c r="Z3" s="1273"/>
      <c r="AA3" s="1273"/>
      <c r="AB3" s="1273"/>
      <c r="AC3" s="1273"/>
      <c r="AD3" s="1273"/>
      <c r="AE3" s="1273"/>
      <c r="AF3" s="1273"/>
      <c r="AG3" s="1273"/>
      <c r="AH3" s="1271" t="s">
        <v>2643</v>
      </c>
      <c r="AI3" s="1271"/>
      <c r="AJ3" s="1271"/>
      <c r="AK3" s="1271"/>
      <c r="AL3" s="1271"/>
      <c r="AM3" s="1271"/>
      <c r="AN3" s="1271"/>
      <c r="AO3" s="1271"/>
    </row>
    <row r="4" spans="1:121" s="751" customFormat="1" ht="16.5" x14ac:dyDescent="0.3">
      <c r="A4" s="959"/>
      <c r="B4" s="749" t="s">
        <v>224</v>
      </c>
      <c r="C4" s="749" t="s">
        <v>389</v>
      </c>
      <c r="D4" s="750" t="s">
        <v>231</v>
      </c>
      <c r="E4" s="765"/>
      <c r="F4" s="752" t="s">
        <v>2241</v>
      </c>
      <c r="G4" s="744"/>
      <c r="H4" s="752" t="s">
        <v>2242</v>
      </c>
      <c r="I4" s="744"/>
      <c r="J4" s="753" t="s">
        <v>2243</v>
      </c>
      <c r="K4" s="744"/>
      <c r="L4" s="752" t="s">
        <v>2244</v>
      </c>
      <c r="M4" s="744"/>
      <c r="N4" s="754" t="s">
        <v>1185</v>
      </c>
      <c r="O4" s="744"/>
      <c r="P4" s="754" t="s">
        <v>1224</v>
      </c>
      <c r="Q4" s="744"/>
      <c r="R4" s="754" t="s">
        <v>1358</v>
      </c>
      <c r="S4" s="744"/>
      <c r="T4" s="754" t="s">
        <v>1406</v>
      </c>
      <c r="U4" s="744"/>
      <c r="V4" s="754" t="s">
        <v>1429</v>
      </c>
      <c r="W4" s="744"/>
      <c r="X4" s="755" t="s">
        <v>1430</v>
      </c>
      <c r="Y4" s="744"/>
      <c r="Z4" s="756" t="s">
        <v>2245</v>
      </c>
      <c r="AA4" s="744"/>
      <c r="AB4" s="752" t="s">
        <v>2246</v>
      </c>
      <c r="AC4" s="744"/>
      <c r="AD4" s="752" t="s">
        <v>2241</v>
      </c>
      <c r="AE4" s="744"/>
      <c r="AF4" s="752" t="s">
        <v>2242</v>
      </c>
      <c r="AH4" s="752" t="s">
        <v>380</v>
      </c>
      <c r="AJ4" s="752" t="s">
        <v>1171</v>
      </c>
      <c r="AK4" s="752"/>
      <c r="AL4" s="752" t="s">
        <v>1185</v>
      </c>
      <c r="AM4" s="752"/>
      <c r="AN4" s="752" t="s">
        <v>1224</v>
      </c>
      <c r="AP4" s="749" t="s">
        <v>1358</v>
      </c>
    </row>
    <row r="5" spans="1:121" ht="1.5" customHeight="1" x14ac:dyDescent="0.25">
      <c r="C5" s="80" t="s">
        <v>392</v>
      </c>
      <c r="D5" s="185">
        <v>3125</v>
      </c>
      <c r="Z5" s="716" t="s">
        <v>154</v>
      </c>
    </row>
    <row r="6" spans="1:121" ht="20.25" customHeight="1" x14ac:dyDescent="0.25">
      <c r="B6" s="935">
        <v>1</v>
      </c>
      <c r="C6" s="871" t="s">
        <v>1744</v>
      </c>
      <c r="D6" s="872">
        <v>1500</v>
      </c>
      <c r="E6" s="829" t="s">
        <v>149</v>
      </c>
      <c r="F6" s="872">
        <v>3102</v>
      </c>
      <c r="G6" s="829" t="s">
        <v>1901</v>
      </c>
      <c r="H6" s="872">
        <v>2700</v>
      </c>
      <c r="I6" s="829" t="s">
        <v>1813</v>
      </c>
      <c r="J6" s="1017">
        <f>2500+800</f>
        <v>3300</v>
      </c>
      <c r="K6" s="1043" t="s">
        <v>2827</v>
      </c>
      <c r="L6" s="1068">
        <f>2200+1100</f>
        <v>3300</v>
      </c>
      <c r="M6" s="1043" t="s">
        <v>2828</v>
      </c>
      <c r="N6" s="1068">
        <v>3300</v>
      </c>
      <c r="O6" s="829" t="s">
        <v>2829</v>
      </c>
      <c r="P6" s="1068">
        <v>3300</v>
      </c>
      <c r="Q6" s="829" t="s">
        <v>2829</v>
      </c>
      <c r="R6" s="1068">
        <v>3300</v>
      </c>
      <c r="S6" s="829" t="s">
        <v>2829</v>
      </c>
      <c r="T6" s="1068">
        <v>3300</v>
      </c>
      <c r="U6" s="829" t="s">
        <v>2829</v>
      </c>
      <c r="V6" s="1068">
        <v>700</v>
      </c>
      <c r="W6" s="829" t="s">
        <v>2829</v>
      </c>
      <c r="X6" s="519"/>
      <c r="Y6" s="829"/>
      <c r="Z6" s="519"/>
      <c r="AA6" s="829"/>
      <c r="AB6" s="472"/>
      <c r="AC6" s="829"/>
      <c r="AD6" s="873"/>
      <c r="AE6" s="874"/>
      <c r="AF6" s="472" t="s">
        <v>2613</v>
      </c>
      <c r="AG6" s="472"/>
    </row>
    <row r="7" spans="1:121" ht="18.75" customHeight="1" x14ac:dyDescent="0.25">
      <c r="B7" s="790">
        <v>2</v>
      </c>
      <c r="C7" s="871" t="s">
        <v>1639</v>
      </c>
      <c r="D7" s="875">
        <v>1500</v>
      </c>
      <c r="E7" s="876" t="s">
        <v>1640</v>
      </c>
      <c r="F7" s="877">
        <v>3102</v>
      </c>
      <c r="G7" s="876" t="s">
        <v>1883</v>
      </c>
      <c r="H7" s="877">
        <v>3300</v>
      </c>
      <c r="I7" s="876" t="s">
        <v>1883</v>
      </c>
      <c r="J7" s="877">
        <v>3102</v>
      </c>
      <c r="K7" s="876" t="s">
        <v>2039</v>
      </c>
      <c r="L7" s="877">
        <v>3102</v>
      </c>
      <c r="M7" s="876" t="s">
        <v>2360</v>
      </c>
      <c r="N7" s="877">
        <v>3102</v>
      </c>
      <c r="O7" s="876" t="s">
        <v>2361</v>
      </c>
      <c r="P7" s="877">
        <v>3102</v>
      </c>
      <c r="Q7" s="876"/>
      <c r="R7" s="877">
        <v>3300</v>
      </c>
      <c r="S7" s="876" t="s">
        <v>2362</v>
      </c>
      <c r="T7" s="877">
        <v>3300</v>
      </c>
      <c r="U7" s="876" t="s">
        <v>2364</v>
      </c>
      <c r="V7" s="877">
        <v>3102</v>
      </c>
      <c r="W7" s="876" t="s">
        <v>2363</v>
      </c>
      <c r="X7" s="877">
        <v>3102</v>
      </c>
      <c r="Y7" s="876" t="s">
        <v>2365</v>
      </c>
      <c r="Z7" s="878">
        <v>3102</v>
      </c>
      <c r="AA7" s="876"/>
      <c r="AB7" s="877">
        <v>3102</v>
      </c>
      <c r="AC7" s="876"/>
      <c r="AD7" s="879">
        <v>3102</v>
      </c>
      <c r="AE7" s="880" t="s">
        <v>2542</v>
      </c>
      <c r="AF7" s="954">
        <v>3102</v>
      </c>
      <c r="AG7" s="880" t="s">
        <v>2543</v>
      </c>
      <c r="AH7" s="1014">
        <v>3300</v>
      </c>
      <c r="AI7" s="759"/>
      <c r="AJ7" s="1067">
        <v>3102</v>
      </c>
      <c r="AK7" s="759"/>
      <c r="AL7" s="1076">
        <v>3102</v>
      </c>
      <c r="AM7" s="759"/>
      <c r="AN7" s="1087">
        <v>3102</v>
      </c>
      <c r="AO7" s="759"/>
      <c r="AP7" s="759"/>
      <c r="AQ7" s="759"/>
      <c r="AR7" s="759"/>
      <c r="AS7" s="759"/>
      <c r="AT7" s="759"/>
      <c r="AU7" s="759"/>
      <c r="AV7" s="759"/>
      <c r="AW7" s="759"/>
      <c r="AX7" s="759"/>
      <c r="AY7" s="759"/>
      <c r="AZ7" s="759"/>
      <c r="BA7" s="759"/>
      <c r="BB7" s="759"/>
      <c r="BC7" s="759"/>
      <c r="BD7" s="759"/>
      <c r="BE7" s="759"/>
      <c r="BF7" s="759"/>
      <c r="BG7" s="759"/>
      <c r="BH7" s="759"/>
      <c r="BI7" s="759"/>
      <c r="BJ7" s="759"/>
      <c r="BK7" s="759"/>
      <c r="BL7" s="759"/>
      <c r="BM7" s="759"/>
      <c r="BN7" s="759"/>
      <c r="BO7" s="759"/>
      <c r="BP7" s="759"/>
      <c r="BQ7" s="759"/>
      <c r="BR7" s="759"/>
      <c r="BS7" s="759"/>
      <c r="BT7" s="759"/>
      <c r="BU7" s="759"/>
      <c r="BV7" s="759"/>
      <c r="BW7" s="759"/>
      <c r="BX7" s="759"/>
      <c r="BY7" s="759"/>
      <c r="BZ7" s="759"/>
      <c r="CA7" s="759"/>
      <c r="CB7" s="759"/>
      <c r="CC7" s="759"/>
      <c r="CD7" s="759"/>
      <c r="CE7" s="759"/>
      <c r="CF7" s="759"/>
      <c r="CG7" s="759"/>
      <c r="CH7" s="759"/>
      <c r="CI7" s="759"/>
      <c r="CJ7" s="759"/>
      <c r="CK7" s="759"/>
      <c r="CL7" s="759"/>
      <c r="CM7" s="759"/>
      <c r="CN7" s="759"/>
      <c r="CO7" s="759"/>
      <c r="CP7" s="759"/>
      <c r="CQ7" s="759"/>
      <c r="CR7" s="759"/>
      <c r="CS7" s="759"/>
      <c r="CT7" s="759"/>
      <c r="CU7" s="759"/>
      <c r="CV7" s="759"/>
      <c r="CW7" s="759"/>
      <c r="CX7" s="759"/>
      <c r="CY7" s="759"/>
      <c r="CZ7" s="759"/>
      <c r="DA7" s="759"/>
      <c r="DB7" s="759"/>
      <c r="DC7" s="759"/>
      <c r="DD7" s="759"/>
      <c r="DE7" s="759"/>
      <c r="DF7" s="759"/>
      <c r="DG7" s="759"/>
      <c r="DH7" s="759"/>
      <c r="DI7" s="759"/>
      <c r="DJ7" s="759"/>
      <c r="DK7" s="759"/>
      <c r="DL7" s="759"/>
      <c r="DM7" s="759"/>
      <c r="DN7" s="759"/>
      <c r="DO7" s="759"/>
      <c r="DP7" s="759"/>
      <c r="DQ7" s="759"/>
    </row>
    <row r="8" spans="1:121" ht="16.5" x14ac:dyDescent="0.25">
      <c r="A8" s="918" t="s">
        <v>2508</v>
      </c>
      <c r="B8" s="790">
        <v>3</v>
      </c>
      <c r="C8" s="871" t="s">
        <v>2234</v>
      </c>
      <c r="D8" s="881"/>
      <c r="E8" s="876"/>
      <c r="F8" s="877">
        <v>4000</v>
      </c>
      <c r="G8" s="876" t="s">
        <v>2351</v>
      </c>
      <c r="H8" s="881">
        <v>4000</v>
      </c>
      <c r="I8" s="876"/>
      <c r="J8" s="881">
        <v>4110</v>
      </c>
      <c r="K8" s="882" t="s">
        <v>2347</v>
      </c>
      <c r="L8" s="881">
        <v>4042</v>
      </c>
      <c r="M8" s="882" t="s">
        <v>2348</v>
      </c>
      <c r="N8" s="881">
        <v>4300</v>
      </c>
      <c r="O8" s="882" t="s">
        <v>2349</v>
      </c>
      <c r="P8" s="881">
        <v>4300</v>
      </c>
      <c r="Q8" s="882" t="s">
        <v>2350</v>
      </c>
      <c r="R8" s="881">
        <v>4042</v>
      </c>
      <c r="S8" s="881"/>
      <c r="T8" s="881">
        <v>4300</v>
      </c>
      <c r="U8" s="881"/>
      <c r="V8" s="881">
        <v>4300</v>
      </c>
      <c r="W8" s="876"/>
      <c r="X8" s="877">
        <v>4300</v>
      </c>
      <c r="Y8" s="876"/>
      <c r="Z8" s="877">
        <v>5095</v>
      </c>
      <c r="AA8" s="876" t="s">
        <v>2658</v>
      </c>
      <c r="AB8" s="877">
        <v>4880</v>
      </c>
      <c r="AC8" s="876" t="s">
        <v>2658</v>
      </c>
      <c r="AD8" s="877">
        <v>4665</v>
      </c>
      <c r="AE8" s="876" t="s">
        <v>2658</v>
      </c>
      <c r="AF8" s="955">
        <v>4300</v>
      </c>
      <c r="AG8" s="876" t="s">
        <v>2658</v>
      </c>
      <c r="AH8" s="957">
        <v>4042</v>
      </c>
      <c r="AI8" s="759"/>
      <c r="AJ8" s="759">
        <v>4042</v>
      </c>
      <c r="AK8" s="759"/>
      <c r="AL8" s="1079">
        <v>4042</v>
      </c>
      <c r="AM8" s="759"/>
      <c r="AN8" s="1079">
        <v>4042</v>
      </c>
      <c r="AO8" s="759"/>
      <c r="AP8" s="759"/>
      <c r="AQ8" s="759"/>
      <c r="AR8" s="759"/>
      <c r="AS8" s="759"/>
      <c r="AT8" s="759"/>
      <c r="AU8" s="759"/>
      <c r="AV8" s="759"/>
      <c r="AW8" s="759"/>
      <c r="AX8" s="759"/>
      <c r="AY8" s="759"/>
      <c r="AZ8" s="759"/>
      <c r="BA8" s="759"/>
      <c r="BB8" s="759"/>
      <c r="BC8" s="759"/>
      <c r="BD8" s="759"/>
      <c r="BE8" s="759"/>
      <c r="BF8" s="759"/>
      <c r="BG8" s="759"/>
      <c r="BH8" s="759"/>
      <c r="BI8" s="759"/>
      <c r="BJ8" s="759"/>
      <c r="BK8" s="759"/>
      <c r="BL8" s="759"/>
      <c r="BM8" s="759"/>
      <c r="BN8" s="759"/>
      <c r="BO8" s="759"/>
      <c r="BP8" s="759"/>
      <c r="BQ8" s="759"/>
      <c r="BR8" s="759"/>
      <c r="BS8" s="759"/>
      <c r="BT8" s="759"/>
      <c r="BU8" s="759"/>
      <c r="BV8" s="759"/>
      <c r="BW8" s="759"/>
      <c r="BX8" s="759"/>
      <c r="BY8" s="759"/>
      <c r="BZ8" s="759"/>
      <c r="CA8" s="759"/>
      <c r="CB8" s="759"/>
      <c r="CC8" s="759"/>
      <c r="CD8" s="759"/>
      <c r="CE8" s="759"/>
      <c r="CF8" s="759"/>
      <c r="CG8" s="759"/>
      <c r="CH8" s="759"/>
      <c r="CI8" s="759"/>
      <c r="CJ8" s="759"/>
      <c r="CK8" s="759"/>
      <c r="CL8" s="759"/>
      <c r="CM8" s="759"/>
      <c r="CN8" s="759"/>
      <c r="CO8" s="759"/>
      <c r="CP8" s="759"/>
      <c r="CQ8" s="759"/>
      <c r="CR8" s="759"/>
      <c r="CS8" s="759"/>
      <c r="CT8" s="759"/>
      <c r="CU8" s="759"/>
      <c r="CV8" s="759"/>
      <c r="CW8" s="759"/>
      <c r="CX8" s="759"/>
      <c r="CY8" s="759"/>
      <c r="CZ8" s="759"/>
      <c r="DA8" s="759"/>
      <c r="DB8" s="759"/>
      <c r="DC8" s="759"/>
      <c r="DD8" s="759"/>
      <c r="DE8" s="759"/>
      <c r="DF8" s="759"/>
      <c r="DG8" s="759"/>
      <c r="DH8" s="759"/>
      <c r="DI8" s="759"/>
      <c r="DJ8" s="759"/>
      <c r="DK8" s="759"/>
      <c r="DL8" s="759"/>
      <c r="DM8" s="759"/>
      <c r="DN8" s="759"/>
      <c r="DO8" s="759"/>
      <c r="DP8" s="759"/>
      <c r="DQ8" s="759"/>
    </row>
    <row r="9" spans="1:121" ht="18.75" customHeight="1" x14ac:dyDescent="0.25">
      <c r="B9" s="790">
        <v>4</v>
      </c>
      <c r="C9" s="871" t="s">
        <v>1664</v>
      </c>
      <c r="D9" s="875">
        <v>1500</v>
      </c>
      <c r="E9" s="876" t="s">
        <v>1665</v>
      </c>
      <c r="F9" s="875">
        <v>3102</v>
      </c>
      <c r="G9" s="876" t="s">
        <v>1897</v>
      </c>
      <c r="H9" s="875">
        <v>3300</v>
      </c>
      <c r="I9" s="876" t="s">
        <v>1905</v>
      </c>
      <c r="J9" s="875">
        <v>3300</v>
      </c>
      <c r="K9" s="876" t="s">
        <v>1916</v>
      </c>
      <c r="L9" s="877">
        <v>3300</v>
      </c>
      <c r="M9" s="876" t="s">
        <v>1967</v>
      </c>
      <c r="N9" s="877">
        <v>3300</v>
      </c>
      <c r="O9" s="876" t="s">
        <v>2064</v>
      </c>
      <c r="P9" s="877">
        <v>3300</v>
      </c>
      <c r="Q9" s="876" t="s">
        <v>2073</v>
      </c>
      <c r="R9" s="877">
        <v>3300</v>
      </c>
      <c r="S9" s="876" t="s">
        <v>2323</v>
      </c>
      <c r="T9" s="877">
        <v>3300</v>
      </c>
      <c r="U9" s="876"/>
      <c r="V9" s="877">
        <f>1650+1650</f>
        <v>3300</v>
      </c>
      <c r="W9" s="876"/>
      <c r="X9" s="877">
        <f>1650+1650</f>
        <v>3300</v>
      </c>
      <c r="Y9" s="876"/>
      <c r="Z9" s="877">
        <f>1650*2</f>
        <v>3300</v>
      </c>
      <c r="AA9" s="876"/>
      <c r="AB9" s="955">
        <v>3300</v>
      </c>
      <c r="AC9" s="876" t="s">
        <v>2655</v>
      </c>
      <c r="AD9" s="879">
        <f>3300+165</f>
        <v>3465</v>
      </c>
      <c r="AE9" s="880" t="s">
        <v>2656</v>
      </c>
      <c r="AF9" s="945">
        <f>3000+1650</f>
        <v>4650</v>
      </c>
      <c r="AG9" s="922" t="s">
        <v>2657</v>
      </c>
      <c r="AH9" s="1014">
        <f>1650+1650</f>
        <v>3300</v>
      </c>
      <c r="AI9" s="922" t="s">
        <v>2708</v>
      </c>
      <c r="AJ9" s="1067">
        <f>1650+1650</f>
        <v>3300</v>
      </c>
      <c r="AK9" s="1042" t="s">
        <v>2823</v>
      </c>
      <c r="AL9" s="1076">
        <f>1650+1650</f>
        <v>3300</v>
      </c>
      <c r="AM9" s="759" t="s">
        <v>2931</v>
      </c>
      <c r="AN9" s="1087">
        <f>1650+1650</f>
        <v>3300</v>
      </c>
      <c r="AO9" s="922" t="s">
        <v>2927</v>
      </c>
      <c r="AP9" s="759"/>
      <c r="AQ9" s="759"/>
      <c r="AR9" s="759"/>
      <c r="AS9" s="759"/>
      <c r="AT9" s="759"/>
      <c r="AU9" s="759"/>
      <c r="AV9" s="759"/>
      <c r="AW9" s="759"/>
      <c r="AX9" s="759"/>
      <c r="AY9" s="759"/>
      <c r="AZ9" s="759"/>
      <c r="BA9" s="759"/>
      <c r="BB9" s="759"/>
      <c r="BC9" s="759"/>
      <c r="BD9" s="759"/>
      <c r="BE9" s="759"/>
      <c r="BF9" s="759"/>
      <c r="BG9" s="759"/>
      <c r="BH9" s="759"/>
      <c r="BI9" s="759"/>
      <c r="BJ9" s="759"/>
      <c r="BK9" s="759"/>
      <c r="BL9" s="759"/>
      <c r="BM9" s="759"/>
      <c r="BN9" s="759"/>
      <c r="BO9" s="759"/>
      <c r="BP9" s="759"/>
      <c r="BQ9" s="759"/>
      <c r="BR9" s="759"/>
      <c r="BS9" s="759"/>
      <c r="BT9" s="759"/>
      <c r="BU9" s="759"/>
      <c r="BV9" s="759"/>
      <c r="BW9" s="759"/>
      <c r="BX9" s="759"/>
      <c r="BY9" s="759"/>
      <c r="BZ9" s="759"/>
      <c r="CA9" s="759"/>
      <c r="CB9" s="759"/>
      <c r="CC9" s="759"/>
      <c r="CD9" s="759"/>
      <c r="CE9" s="759"/>
      <c r="CF9" s="759"/>
      <c r="CG9" s="759"/>
      <c r="CH9" s="759"/>
      <c r="CI9" s="759"/>
      <c r="CJ9" s="759"/>
      <c r="CK9" s="759"/>
      <c r="CL9" s="759"/>
      <c r="CM9" s="759"/>
      <c r="CN9" s="759"/>
      <c r="CO9" s="759"/>
      <c r="CP9" s="759"/>
      <c r="CQ9" s="759"/>
      <c r="CR9" s="759"/>
      <c r="CS9" s="759"/>
      <c r="CT9" s="759"/>
      <c r="CU9" s="759"/>
      <c r="CV9" s="759"/>
      <c r="CW9" s="759"/>
      <c r="CX9" s="759"/>
      <c r="CY9" s="759"/>
      <c r="CZ9" s="759"/>
      <c r="DA9" s="759"/>
      <c r="DB9" s="759"/>
      <c r="DC9" s="759"/>
      <c r="DD9" s="759"/>
      <c r="DE9" s="759"/>
      <c r="DF9" s="759"/>
      <c r="DG9" s="759"/>
      <c r="DH9" s="759"/>
      <c r="DI9" s="759"/>
      <c r="DJ9" s="759"/>
      <c r="DK9" s="759"/>
      <c r="DL9" s="759"/>
      <c r="DM9" s="759"/>
      <c r="DN9" s="759"/>
      <c r="DO9" s="759"/>
      <c r="DP9" s="759"/>
      <c r="DQ9" s="759"/>
    </row>
    <row r="10" spans="1:121" ht="18.75" customHeight="1" x14ac:dyDescent="0.25">
      <c r="B10" s="790">
        <v>5</v>
      </c>
      <c r="C10" s="871" t="s">
        <v>1886</v>
      </c>
      <c r="D10" s="881">
        <v>1500</v>
      </c>
      <c r="E10" s="877"/>
      <c r="F10" s="877">
        <v>3102</v>
      </c>
      <c r="G10" s="877" t="s">
        <v>1883</v>
      </c>
      <c r="H10" s="877">
        <v>3300</v>
      </c>
      <c r="I10" s="877" t="s">
        <v>1883</v>
      </c>
      <c r="J10" s="877">
        <v>3102</v>
      </c>
      <c r="K10" s="876" t="s">
        <v>1953</v>
      </c>
      <c r="L10" s="877">
        <v>3300</v>
      </c>
      <c r="M10" s="876" t="s">
        <v>2040</v>
      </c>
      <c r="N10" s="877">
        <v>3102</v>
      </c>
      <c r="O10" s="876" t="s">
        <v>2324</v>
      </c>
      <c r="P10" s="877">
        <v>3102</v>
      </c>
      <c r="Q10" s="876"/>
      <c r="R10" s="877">
        <v>3102</v>
      </c>
      <c r="S10" s="876"/>
      <c r="T10" s="877">
        <v>3102</v>
      </c>
      <c r="U10" s="876" t="s">
        <v>2325</v>
      </c>
      <c r="V10" s="877">
        <v>3102</v>
      </c>
      <c r="W10" s="876" t="s">
        <v>2326</v>
      </c>
      <c r="X10" s="877">
        <v>3102</v>
      </c>
      <c r="Y10" s="876"/>
      <c r="Z10" s="878">
        <v>3102</v>
      </c>
      <c r="AA10" s="876"/>
      <c r="AB10" s="877">
        <v>3102</v>
      </c>
      <c r="AC10" s="876" t="s">
        <v>2327</v>
      </c>
      <c r="AD10" s="879">
        <v>3102</v>
      </c>
      <c r="AE10" s="880" t="s">
        <v>2449</v>
      </c>
      <c r="AF10" s="945">
        <v>3102</v>
      </c>
      <c r="AG10" s="880" t="s">
        <v>2506</v>
      </c>
      <c r="AH10" s="1014">
        <v>3102</v>
      </c>
      <c r="AI10" s="759" t="s">
        <v>2699</v>
      </c>
      <c r="AJ10" s="1067">
        <v>3102</v>
      </c>
      <c r="AK10" s="759" t="s">
        <v>2802</v>
      </c>
      <c r="AL10" s="1076">
        <v>3102</v>
      </c>
      <c r="AM10" s="759" t="s">
        <v>2876</v>
      </c>
      <c r="AN10" s="1087">
        <v>3102</v>
      </c>
      <c r="AO10" s="759"/>
      <c r="AP10" s="759"/>
      <c r="AQ10" s="759"/>
      <c r="AR10" s="759"/>
      <c r="AS10" s="759"/>
      <c r="AT10" s="759"/>
      <c r="AU10" s="759"/>
      <c r="AV10" s="759"/>
      <c r="AW10" s="759"/>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59"/>
      <c r="BT10" s="759"/>
      <c r="BU10" s="759"/>
      <c r="BV10" s="759"/>
      <c r="BW10" s="759"/>
      <c r="BX10" s="759"/>
      <c r="BY10" s="759"/>
      <c r="BZ10" s="759"/>
      <c r="CA10" s="759"/>
      <c r="CB10" s="759"/>
      <c r="CC10" s="759"/>
      <c r="CD10" s="759"/>
      <c r="CE10" s="759"/>
      <c r="CF10" s="759"/>
      <c r="CG10" s="759"/>
      <c r="CH10" s="759"/>
      <c r="CI10" s="759"/>
      <c r="CJ10" s="759"/>
      <c r="CK10" s="759"/>
      <c r="CL10" s="759"/>
      <c r="CM10" s="759"/>
      <c r="CN10" s="759"/>
      <c r="CO10" s="759"/>
      <c r="CP10" s="759"/>
      <c r="CQ10" s="759"/>
      <c r="CR10" s="759"/>
      <c r="CS10" s="759"/>
      <c r="CT10" s="759"/>
      <c r="CU10" s="759"/>
      <c r="CV10" s="759"/>
      <c r="CW10" s="759"/>
      <c r="CX10" s="759"/>
      <c r="CY10" s="759"/>
      <c r="CZ10" s="759"/>
      <c r="DA10" s="759"/>
      <c r="DB10" s="759"/>
      <c r="DC10" s="759"/>
      <c r="DD10" s="759"/>
      <c r="DE10" s="759"/>
      <c r="DF10" s="759"/>
      <c r="DG10" s="759"/>
      <c r="DH10" s="759"/>
      <c r="DI10" s="759"/>
      <c r="DJ10" s="759"/>
      <c r="DK10" s="759"/>
      <c r="DL10" s="759"/>
      <c r="DM10" s="759"/>
      <c r="DN10" s="759"/>
      <c r="DO10" s="759"/>
      <c r="DP10" s="759"/>
      <c r="DQ10" s="759"/>
    </row>
    <row r="11" spans="1:121" ht="18.75" customHeight="1" x14ac:dyDescent="0.25">
      <c r="B11" s="790">
        <v>6</v>
      </c>
      <c r="C11" s="871" t="s">
        <v>1746</v>
      </c>
      <c r="D11" s="881">
        <v>3000</v>
      </c>
      <c r="E11" s="876" t="s">
        <v>1769</v>
      </c>
      <c r="F11" s="877">
        <v>3102</v>
      </c>
      <c r="G11" s="876" t="s">
        <v>1895</v>
      </c>
      <c r="H11" s="883">
        <v>3102</v>
      </c>
      <c r="I11" s="876" t="s">
        <v>1822</v>
      </c>
      <c r="J11" s="778">
        <v>3102</v>
      </c>
      <c r="K11" s="876" t="s">
        <v>1909</v>
      </c>
      <c r="L11" s="877">
        <v>3300</v>
      </c>
      <c r="M11" s="876" t="s">
        <v>2057</v>
      </c>
      <c r="N11" s="877">
        <v>3252</v>
      </c>
      <c r="O11" s="876" t="s">
        <v>2055</v>
      </c>
      <c r="P11" s="877">
        <v>3102</v>
      </c>
      <c r="Q11" s="876" t="s">
        <v>2068</v>
      </c>
      <c r="R11" s="877">
        <v>3102</v>
      </c>
      <c r="S11" s="876" t="s">
        <v>2085</v>
      </c>
      <c r="T11" s="877">
        <v>3102</v>
      </c>
      <c r="U11" s="876" t="s">
        <v>2287</v>
      </c>
      <c r="V11" s="877">
        <v>3102</v>
      </c>
      <c r="W11" s="876" t="s">
        <v>2288</v>
      </c>
      <c r="X11" s="877">
        <v>3102</v>
      </c>
      <c r="Y11" s="876" t="s">
        <v>2371</v>
      </c>
      <c r="Z11" s="877">
        <v>3102</v>
      </c>
      <c r="AA11" s="876" t="s">
        <v>2502</v>
      </c>
      <c r="AB11" s="877">
        <v>3102</v>
      </c>
      <c r="AC11" s="880" t="s">
        <v>2500</v>
      </c>
      <c r="AD11" s="879">
        <v>3102</v>
      </c>
      <c r="AE11" s="880" t="s">
        <v>2501</v>
      </c>
      <c r="AF11" s="954">
        <v>3102</v>
      </c>
      <c r="AG11" s="880" t="s">
        <v>2499</v>
      </c>
      <c r="AH11" s="1014">
        <v>3102</v>
      </c>
      <c r="AI11" s="759" t="s">
        <v>2669</v>
      </c>
      <c r="AJ11" s="1067">
        <v>3450</v>
      </c>
      <c r="AK11" s="759" t="s">
        <v>2872</v>
      </c>
      <c r="AL11" s="1076">
        <v>3102</v>
      </c>
      <c r="AM11" s="759" t="s">
        <v>2862</v>
      </c>
      <c r="AN11" s="1087">
        <v>3102</v>
      </c>
      <c r="AO11" s="759" t="s">
        <v>2862</v>
      </c>
      <c r="AP11" s="759"/>
      <c r="AQ11" s="759"/>
      <c r="AR11" s="759"/>
      <c r="AS11" s="759"/>
      <c r="AT11" s="759"/>
      <c r="AU11" s="759"/>
      <c r="AV11" s="759"/>
      <c r="AW11" s="759"/>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59"/>
      <c r="BT11" s="759"/>
      <c r="BU11" s="759"/>
      <c r="BV11" s="759"/>
      <c r="BW11" s="759"/>
      <c r="BX11" s="759"/>
      <c r="BY11" s="759"/>
      <c r="BZ11" s="759"/>
      <c r="CA11" s="759"/>
      <c r="CB11" s="759"/>
      <c r="CC11" s="759"/>
      <c r="CD11" s="759"/>
      <c r="CE11" s="759"/>
      <c r="CF11" s="759"/>
      <c r="CG11" s="759"/>
      <c r="CH11" s="759"/>
      <c r="CI11" s="759"/>
      <c r="CJ11" s="759"/>
      <c r="CK11" s="759"/>
      <c r="CL11" s="759"/>
      <c r="CM11" s="759"/>
      <c r="CN11" s="759"/>
      <c r="CO11" s="759"/>
      <c r="CP11" s="759"/>
      <c r="CQ11" s="759"/>
      <c r="CR11" s="759"/>
      <c r="CS11" s="759"/>
      <c r="CT11" s="759"/>
      <c r="CU11" s="759"/>
      <c r="CV11" s="759"/>
      <c r="CW11" s="759"/>
      <c r="CX11" s="759"/>
      <c r="CY11" s="759"/>
      <c r="CZ11" s="759"/>
      <c r="DA11" s="759"/>
      <c r="DB11" s="759"/>
      <c r="DC11" s="759"/>
      <c r="DD11" s="759"/>
      <c r="DE11" s="759"/>
      <c r="DF11" s="759"/>
      <c r="DG11" s="759"/>
      <c r="DH11" s="759"/>
      <c r="DI11" s="759"/>
      <c r="DJ11" s="759"/>
      <c r="DK11" s="759"/>
      <c r="DL11" s="759"/>
      <c r="DM11" s="759"/>
      <c r="DN11" s="759"/>
      <c r="DO11" s="759"/>
      <c r="DP11" s="759"/>
      <c r="DQ11" s="759"/>
    </row>
    <row r="12" spans="1:121" ht="18.75" customHeight="1" x14ac:dyDescent="0.25">
      <c r="B12" s="790">
        <v>7</v>
      </c>
      <c r="C12" s="871" t="s">
        <v>1739</v>
      </c>
      <c r="D12" s="881">
        <v>1500</v>
      </c>
      <c r="E12" s="876" t="s">
        <v>1740</v>
      </c>
      <c r="F12" s="877">
        <v>3102</v>
      </c>
      <c r="G12" s="876" t="s">
        <v>1896</v>
      </c>
      <c r="H12" s="877">
        <v>3102</v>
      </c>
      <c r="I12" s="876" t="s">
        <v>1820</v>
      </c>
      <c r="J12" s="877">
        <v>3102</v>
      </c>
      <c r="K12" s="876" t="s">
        <v>1914</v>
      </c>
      <c r="L12" s="877">
        <v>3102</v>
      </c>
      <c r="M12" s="876" t="s">
        <v>2036</v>
      </c>
      <c r="N12" s="877">
        <v>3102</v>
      </c>
      <c r="O12" s="876" t="s">
        <v>2309</v>
      </c>
      <c r="P12" s="877">
        <v>3102</v>
      </c>
      <c r="Q12" s="876" t="s">
        <v>2075</v>
      </c>
      <c r="R12" s="877">
        <v>3102</v>
      </c>
      <c r="S12" s="876" t="s">
        <v>2086</v>
      </c>
      <c r="T12" s="877">
        <v>3102</v>
      </c>
      <c r="U12" s="876" t="s">
        <v>2290</v>
      </c>
      <c r="V12" s="877">
        <v>3102</v>
      </c>
      <c r="W12" s="876" t="s">
        <v>2093</v>
      </c>
      <c r="X12" s="877">
        <v>3102</v>
      </c>
      <c r="Y12" s="876" t="s">
        <v>2372</v>
      </c>
      <c r="Z12" s="877">
        <v>3300</v>
      </c>
      <c r="AA12" s="876" t="s">
        <v>2496</v>
      </c>
      <c r="AB12" s="877">
        <v>3102</v>
      </c>
      <c r="AC12" s="876" t="s">
        <v>2497</v>
      </c>
      <c r="AD12" s="879">
        <v>3102</v>
      </c>
      <c r="AE12" s="880" t="s">
        <v>2498</v>
      </c>
      <c r="AF12" s="954">
        <v>3102</v>
      </c>
      <c r="AG12" s="880" t="s">
        <v>2538</v>
      </c>
      <c r="AH12" s="1014">
        <v>3450</v>
      </c>
      <c r="AI12" s="759" t="s">
        <v>2711</v>
      </c>
      <c r="AJ12" s="1014">
        <v>3102</v>
      </c>
      <c r="AK12" s="759" t="s">
        <v>2762</v>
      </c>
      <c r="AL12" s="1014">
        <v>3102</v>
      </c>
      <c r="AM12" s="759" t="s">
        <v>2763</v>
      </c>
      <c r="AN12" s="1067">
        <v>3102</v>
      </c>
      <c r="AO12" s="759" t="s">
        <v>2846</v>
      </c>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c r="CB12" s="759"/>
      <c r="CC12" s="759"/>
      <c r="CD12" s="759"/>
      <c r="CE12" s="759"/>
      <c r="CF12" s="759"/>
      <c r="CG12" s="759"/>
      <c r="CH12" s="759"/>
      <c r="CI12" s="759"/>
      <c r="CJ12" s="759"/>
      <c r="CK12" s="759"/>
      <c r="CL12" s="759"/>
      <c r="CM12" s="759"/>
      <c r="CN12" s="759"/>
      <c r="CO12" s="759"/>
      <c r="CP12" s="759"/>
      <c r="CQ12" s="759"/>
      <c r="CR12" s="759"/>
      <c r="CS12" s="759"/>
      <c r="CT12" s="759"/>
      <c r="CU12" s="759"/>
      <c r="CV12" s="759"/>
      <c r="CW12" s="759"/>
      <c r="CX12" s="759"/>
      <c r="CY12" s="759"/>
      <c r="CZ12" s="759"/>
      <c r="DA12" s="759"/>
      <c r="DB12" s="759"/>
      <c r="DC12" s="759"/>
      <c r="DD12" s="759"/>
      <c r="DE12" s="759"/>
      <c r="DF12" s="759"/>
      <c r="DG12" s="759"/>
      <c r="DH12" s="759"/>
      <c r="DI12" s="759"/>
      <c r="DJ12" s="759"/>
      <c r="DK12" s="759"/>
      <c r="DL12" s="759"/>
      <c r="DM12" s="759"/>
      <c r="DN12" s="759"/>
      <c r="DO12" s="759"/>
      <c r="DP12" s="759"/>
      <c r="DQ12" s="759"/>
    </row>
    <row r="13" spans="1:121" ht="18.75" customHeight="1" x14ac:dyDescent="0.25">
      <c r="B13" s="790">
        <v>8</v>
      </c>
      <c r="C13" s="871" t="s">
        <v>1737</v>
      </c>
      <c r="D13" s="875">
        <v>1500</v>
      </c>
      <c r="E13" s="876" t="s">
        <v>1738</v>
      </c>
      <c r="F13" s="877">
        <v>3102</v>
      </c>
      <c r="G13" s="876" t="s">
        <v>1883</v>
      </c>
      <c r="H13" s="877">
        <v>3102</v>
      </c>
      <c r="I13" s="876" t="s">
        <v>1883</v>
      </c>
      <c r="J13" s="877">
        <v>3102</v>
      </c>
      <c r="K13" s="876"/>
      <c r="L13" s="877">
        <v>3102</v>
      </c>
      <c r="M13" s="876" t="s">
        <v>2038</v>
      </c>
      <c r="N13" s="877">
        <v>3102</v>
      </c>
      <c r="O13" s="876" t="s">
        <v>2309</v>
      </c>
      <c r="P13" s="877">
        <v>3102</v>
      </c>
      <c r="Q13" s="876"/>
      <c r="R13" s="877">
        <v>3102</v>
      </c>
      <c r="S13" s="876"/>
      <c r="T13" s="877">
        <v>3102</v>
      </c>
      <c r="U13" s="876"/>
      <c r="V13" s="877">
        <v>3102</v>
      </c>
      <c r="W13" s="876"/>
      <c r="X13" s="877">
        <v>3102</v>
      </c>
      <c r="Y13" s="876"/>
      <c r="Z13" s="878">
        <v>3102</v>
      </c>
      <c r="AA13" s="876"/>
      <c r="AB13" s="877">
        <v>3102</v>
      </c>
      <c r="AC13" s="876"/>
      <c r="AD13" s="879">
        <v>3102</v>
      </c>
      <c r="AE13" s="880" t="s">
        <v>2540</v>
      </c>
      <c r="AF13" s="954">
        <v>3102</v>
      </c>
      <c r="AG13" s="880" t="s">
        <v>2541</v>
      </c>
      <c r="AH13" s="1014">
        <v>3102</v>
      </c>
      <c r="AI13" s="759" t="s">
        <v>2649</v>
      </c>
      <c r="AJ13" s="1067">
        <v>3102</v>
      </c>
      <c r="AK13" s="759" t="s">
        <v>2770</v>
      </c>
      <c r="AL13" s="1079">
        <v>3102</v>
      </c>
      <c r="AM13" s="759" t="s">
        <v>2853</v>
      </c>
      <c r="AN13" s="1087">
        <v>3102</v>
      </c>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c r="CB13" s="759"/>
      <c r="CC13" s="759"/>
      <c r="CD13" s="759"/>
      <c r="CE13" s="759"/>
      <c r="CF13" s="759"/>
      <c r="CG13" s="759"/>
      <c r="CH13" s="759"/>
      <c r="CI13" s="759"/>
      <c r="CJ13" s="759"/>
      <c r="CK13" s="759"/>
      <c r="CL13" s="759"/>
      <c r="CM13" s="759"/>
      <c r="CN13" s="759"/>
      <c r="CO13" s="759"/>
      <c r="CP13" s="759"/>
      <c r="CQ13" s="759"/>
      <c r="CR13" s="759"/>
      <c r="CS13" s="759"/>
      <c r="CT13" s="759"/>
      <c r="CU13" s="759"/>
      <c r="CV13" s="759"/>
      <c r="CW13" s="759"/>
      <c r="CX13" s="759"/>
      <c r="CY13" s="759"/>
      <c r="CZ13" s="759"/>
      <c r="DA13" s="759"/>
      <c r="DB13" s="759"/>
      <c r="DC13" s="759"/>
      <c r="DD13" s="759"/>
      <c r="DE13" s="759"/>
      <c r="DF13" s="759"/>
      <c r="DG13" s="759"/>
      <c r="DH13" s="759"/>
      <c r="DI13" s="759"/>
      <c r="DJ13" s="759"/>
      <c r="DK13" s="759"/>
      <c r="DL13" s="759"/>
      <c r="DM13" s="759"/>
      <c r="DN13" s="759"/>
      <c r="DO13" s="759"/>
      <c r="DP13" s="759"/>
      <c r="DQ13" s="759"/>
    </row>
    <row r="14" spans="1:121" ht="18.75" customHeight="1" x14ac:dyDescent="0.25">
      <c r="B14" s="790">
        <v>9</v>
      </c>
      <c r="C14" s="871" t="s">
        <v>2683</v>
      </c>
      <c r="D14" s="875">
        <v>3000</v>
      </c>
      <c r="E14" s="876" t="s">
        <v>1883</v>
      </c>
      <c r="F14" s="877">
        <v>3570</v>
      </c>
      <c r="G14" s="876" t="s">
        <v>1883</v>
      </c>
      <c r="H14" s="877">
        <v>2630</v>
      </c>
      <c r="I14" s="876" t="s">
        <v>1883</v>
      </c>
      <c r="J14" s="877">
        <v>3102</v>
      </c>
      <c r="K14" s="876" t="s">
        <v>2460</v>
      </c>
      <c r="L14" s="877">
        <v>3102</v>
      </c>
      <c r="M14" s="876" t="s">
        <v>2461</v>
      </c>
      <c r="N14" s="877">
        <v>3102</v>
      </c>
      <c r="O14" s="876" t="s">
        <v>2077</v>
      </c>
      <c r="P14" s="877">
        <v>3102</v>
      </c>
      <c r="Q14" s="876" t="s">
        <v>2462</v>
      </c>
      <c r="R14" s="877">
        <v>3104</v>
      </c>
      <c r="S14" s="876"/>
      <c r="T14" s="877">
        <v>3102</v>
      </c>
      <c r="U14" s="876" t="s">
        <v>2463</v>
      </c>
      <c r="V14" s="877">
        <v>3104</v>
      </c>
      <c r="W14" s="876" t="s">
        <v>2464</v>
      </c>
      <c r="X14" s="877">
        <v>3104</v>
      </c>
      <c r="Y14" s="876" t="s">
        <v>2465</v>
      </c>
      <c r="Z14" s="878">
        <v>3104</v>
      </c>
      <c r="AA14" s="876"/>
      <c r="AB14" s="1015">
        <v>3780</v>
      </c>
      <c r="AC14" s="876" t="s">
        <v>2717</v>
      </c>
      <c r="AD14" s="1015">
        <v>3615</v>
      </c>
      <c r="AE14" s="876" t="s">
        <v>2717</v>
      </c>
      <c r="AF14" s="1015">
        <v>3300</v>
      </c>
      <c r="AG14" s="876" t="s">
        <v>2717</v>
      </c>
      <c r="AH14" s="1014">
        <v>3104</v>
      </c>
      <c r="AI14" s="759" t="s">
        <v>2716</v>
      </c>
      <c r="AJ14" s="1067">
        <v>3102</v>
      </c>
      <c r="AK14" s="759"/>
      <c r="AL14" s="1076">
        <v>3102</v>
      </c>
      <c r="AM14" s="759" t="s">
        <v>2921</v>
      </c>
      <c r="AN14" s="1014">
        <v>3615</v>
      </c>
      <c r="AO14" s="759" t="s">
        <v>2936</v>
      </c>
      <c r="AP14" s="1014">
        <v>1980</v>
      </c>
      <c r="AQ14" s="759" t="s">
        <v>2944</v>
      </c>
      <c r="AR14" s="759" t="s">
        <v>2945</v>
      </c>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c r="CB14" s="759"/>
      <c r="CC14" s="759"/>
      <c r="CD14" s="759"/>
      <c r="CE14" s="759"/>
      <c r="CF14" s="759"/>
      <c r="CG14" s="759"/>
      <c r="CH14" s="759"/>
      <c r="CI14" s="759"/>
      <c r="CJ14" s="759"/>
      <c r="CK14" s="759"/>
      <c r="CL14" s="759"/>
      <c r="CM14" s="759"/>
      <c r="CN14" s="759"/>
      <c r="CO14" s="759"/>
      <c r="CP14" s="759"/>
      <c r="CQ14" s="759"/>
      <c r="CR14" s="759"/>
      <c r="CS14" s="759"/>
      <c r="CT14" s="759"/>
      <c r="CU14" s="759"/>
      <c r="CV14" s="759"/>
      <c r="CW14" s="759"/>
      <c r="CX14" s="759"/>
      <c r="CY14" s="759"/>
      <c r="CZ14" s="759"/>
      <c r="DA14" s="759"/>
      <c r="DB14" s="759"/>
      <c r="DC14" s="759"/>
      <c r="DD14" s="759"/>
      <c r="DE14" s="759"/>
      <c r="DF14" s="759"/>
      <c r="DG14" s="759"/>
      <c r="DH14" s="759"/>
      <c r="DI14" s="759"/>
      <c r="DJ14" s="759"/>
      <c r="DK14" s="759"/>
      <c r="DL14" s="759"/>
      <c r="DM14" s="759"/>
      <c r="DN14" s="759"/>
      <c r="DO14" s="759"/>
      <c r="DP14" s="759"/>
      <c r="DQ14" s="759"/>
    </row>
    <row r="15" spans="1:121" ht="16.5" x14ac:dyDescent="0.25">
      <c r="B15" s="790">
        <v>10</v>
      </c>
      <c r="C15" s="871" t="s">
        <v>1887</v>
      </c>
      <c r="D15" s="875">
        <v>3000</v>
      </c>
      <c r="E15" s="876"/>
      <c r="F15" s="875">
        <v>3800</v>
      </c>
      <c r="G15" s="876" t="s">
        <v>2353</v>
      </c>
      <c r="H15" s="1115">
        <v>3600</v>
      </c>
      <c r="I15" s="876" t="s">
        <v>2982</v>
      </c>
      <c r="J15" s="877">
        <v>3450</v>
      </c>
      <c r="K15" s="876" t="s">
        <v>2354</v>
      </c>
      <c r="L15" s="1115">
        <v>3600</v>
      </c>
      <c r="M15" s="876" t="s">
        <v>2982</v>
      </c>
      <c r="N15" s="877">
        <v>3450</v>
      </c>
      <c r="O15" s="876" t="s">
        <v>2063</v>
      </c>
      <c r="P15" s="884">
        <v>3450</v>
      </c>
      <c r="Q15" s="876"/>
      <c r="R15" s="877">
        <v>3450</v>
      </c>
      <c r="S15" s="876" t="s">
        <v>2097</v>
      </c>
      <c r="T15" s="877">
        <v>3450</v>
      </c>
      <c r="U15" s="876" t="s">
        <v>2308</v>
      </c>
      <c r="V15" s="877">
        <v>3450</v>
      </c>
      <c r="W15" s="876" t="s">
        <v>2308</v>
      </c>
      <c r="X15" s="877">
        <v>3450</v>
      </c>
      <c r="Y15" s="876" t="s">
        <v>2355</v>
      </c>
      <c r="Z15" s="884">
        <v>3772.5</v>
      </c>
      <c r="AA15" s="876"/>
      <c r="AB15" s="877">
        <v>3600</v>
      </c>
      <c r="AC15" s="876"/>
      <c r="AD15" s="879">
        <v>3450</v>
      </c>
      <c r="AE15" s="880"/>
      <c r="AF15" s="954">
        <v>3450</v>
      </c>
      <c r="AG15" s="759" t="s">
        <v>2663</v>
      </c>
      <c r="AH15" s="1014">
        <v>3500</v>
      </c>
      <c r="AI15" s="759" t="s">
        <v>2678</v>
      </c>
      <c r="AJ15" s="1076">
        <v>3772.5</v>
      </c>
      <c r="AK15" s="759" t="s">
        <v>2879</v>
      </c>
      <c r="AL15" s="1076">
        <v>3450</v>
      </c>
      <c r="AM15" s="759" t="s">
        <v>2878</v>
      </c>
      <c r="AN15" s="1014">
        <v>3500</v>
      </c>
      <c r="AO15" s="759" t="s">
        <v>2948</v>
      </c>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c r="CB15" s="759"/>
      <c r="CC15" s="759"/>
      <c r="CD15" s="759"/>
      <c r="CE15" s="759"/>
      <c r="CF15" s="759"/>
      <c r="CG15" s="759"/>
      <c r="CH15" s="759"/>
      <c r="CI15" s="759"/>
      <c r="CJ15" s="759"/>
      <c r="CK15" s="759"/>
      <c r="CL15" s="759"/>
      <c r="CM15" s="759"/>
      <c r="CN15" s="759"/>
      <c r="CO15" s="759"/>
      <c r="CP15" s="759"/>
      <c r="CQ15" s="759"/>
      <c r="CR15" s="759"/>
      <c r="CS15" s="759"/>
      <c r="CT15" s="759"/>
      <c r="CU15" s="759"/>
      <c r="CV15" s="759"/>
      <c r="CW15" s="759"/>
      <c r="CX15" s="759"/>
      <c r="CY15" s="759"/>
      <c r="CZ15" s="759"/>
      <c r="DA15" s="759"/>
      <c r="DB15" s="759"/>
      <c r="DC15" s="759"/>
      <c r="DD15" s="759"/>
      <c r="DE15" s="759"/>
      <c r="DF15" s="759"/>
      <c r="DG15" s="759"/>
      <c r="DH15" s="759"/>
      <c r="DI15" s="759"/>
      <c r="DJ15" s="759"/>
      <c r="DK15" s="759"/>
      <c r="DL15" s="759"/>
      <c r="DM15" s="759"/>
      <c r="DN15" s="759"/>
      <c r="DO15" s="759"/>
      <c r="DP15" s="759"/>
      <c r="DQ15" s="759"/>
    </row>
    <row r="16" spans="1:121" ht="18.75" customHeight="1" x14ac:dyDescent="0.25">
      <c r="B16" s="790">
        <v>11</v>
      </c>
      <c r="C16" s="871" t="s">
        <v>1660</v>
      </c>
      <c r="D16" s="881">
        <v>1500</v>
      </c>
      <c r="E16" s="876" t="s">
        <v>1661</v>
      </c>
      <c r="F16" s="881">
        <v>3102</v>
      </c>
      <c r="G16" s="885" t="s">
        <v>1786</v>
      </c>
      <c r="H16" s="881">
        <v>3102</v>
      </c>
      <c r="I16" s="885" t="s">
        <v>1883</v>
      </c>
      <c r="J16" s="881">
        <v>3100</v>
      </c>
      <c r="K16" s="876"/>
      <c r="L16" s="877">
        <v>3100</v>
      </c>
      <c r="M16" s="876" t="s">
        <v>2037</v>
      </c>
      <c r="N16" s="877">
        <v>3100</v>
      </c>
      <c r="O16" s="876" t="s">
        <v>2056</v>
      </c>
      <c r="P16" s="877">
        <v>3300</v>
      </c>
      <c r="Q16" s="876"/>
      <c r="R16" s="877">
        <v>3100</v>
      </c>
      <c r="S16" s="876"/>
      <c r="T16" s="877">
        <v>3100</v>
      </c>
      <c r="U16" s="876"/>
      <c r="V16" s="877">
        <v>3100</v>
      </c>
      <c r="W16" s="876"/>
      <c r="X16" s="877">
        <v>3100</v>
      </c>
      <c r="Y16" s="876"/>
      <c r="Z16" s="877">
        <v>3500</v>
      </c>
      <c r="AA16" s="876"/>
      <c r="AB16" s="877">
        <v>3100</v>
      </c>
      <c r="AC16" s="876"/>
      <c r="AD16" s="1089">
        <v>4095</v>
      </c>
      <c r="AE16" s="877" t="s">
        <v>2904</v>
      </c>
      <c r="AF16" s="945">
        <v>3100</v>
      </c>
      <c r="AG16" s="156" t="s">
        <v>2725</v>
      </c>
      <c r="AH16" s="1014">
        <v>3100</v>
      </c>
      <c r="AI16" s="759" t="s">
        <v>2682</v>
      </c>
      <c r="AJ16" s="1067">
        <v>3100</v>
      </c>
      <c r="AK16" s="759"/>
      <c r="AL16" s="1076">
        <v>3100</v>
      </c>
      <c r="AM16" s="759"/>
      <c r="AN16" s="1087">
        <v>3100</v>
      </c>
      <c r="AO16" s="759" t="s">
        <v>2899</v>
      </c>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c r="CB16" s="759"/>
      <c r="CC16" s="759"/>
      <c r="CD16" s="759"/>
      <c r="CE16" s="759"/>
      <c r="CF16" s="759"/>
      <c r="CG16" s="759"/>
      <c r="CH16" s="759"/>
      <c r="CI16" s="759"/>
      <c r="CJ16" s="759"/>
      <c r="CK16" s="759"/>
      <c r="CL16" s="759"/>
      <c r="CM16" s="759"/>
      <c r="CN16" s="759"/>
      <c r="CO16" s="759"/>
      <c r="CP16" s="759"/>
      <c r="CQ16" s="759"/>
      <c r="CR16" s="759"/>
      <c r="CS16" s="759"/>
      <c r="CT16" s="759"/>
      <c r="CU16" s="759"/>
      <c r="CV16" s="759"/>
      <c r="CW16" s="759"/>
      <c r="CX16" s="759"/>
      <c r="CY16" s="759"/>
      <c r="CZ16" s="759"/>
      <c r="DA16" s="759"/>
      <c r="DB16" s="759"/>
      <c r="DC16" s="759"/>
      <c r="DD16" s="759"/>
      <c r="DE16" s="759"/>
      <c r="DF16" s="759"/>
      <c r="DG16" s="759"/>
      <c r="DH16" s="759"/>
      <c r="DI16" s="759"/>
      <c r="DJ16" s="759"/>
      <c r="DK16" s="759"/>
      <c r="DL16" s="759"/>
      <c r="DM16" s="759"/>
      <c r="DN16" s="759"/>
      <c r="DO16" s="759"/>
      <c r="DP16" s="759"/>
      <c r="DQ16" s="759"/>
    </row>
    <row r="17" spans="1:121" ht="18.75" customHeight="1" x14ac:dyDescent="0.25">
      <c r="B17" s="790">
        <v>12</v>
      </c>
      <c r="C17" s="871" t="s">
        <v>1733</v>
      </c>
      <c r="D17" s="881">
        <v>1500</v>
      </c>
      <c r="E17" s="876" t="s">
        <v>1734</v>
      </c>
      <c r="F17" s="881">
        <v>3102</v>
      </c>
      <c r="G17" s="885"/>
      <c r="H17" s="881">
        <v>3102</v>
      </c>
      <c r="I17" s="885" t="s">
        <v>1883</v>
      </c>
      <c r="J17" s="881">
        <v>3102</v>
      </c>
      <c r="K17" s="876" t="s">
        <v>2053</v>
      </c>
      <c r="L17" s="877">
        <v>3102</v>
      </c>
      <c r="M17" s="876" t="s">
        <v>2054</v>
      </c>
      <c r="N17" s="877">
        <v>3102</v>
      </c>
      <c r="O17" s="876"/>
      <c r="P17" s="877">
        <v>3102</v>
      </c>
      <c r="Q17" s="876"/>
      <c r="R17" s="877">
        <v>3102</v>
      </c>
      <c r="S17" s="876" t="s">
        <v>2291</v>
      </c>
      <c r="T17" s="877">
        <v>3102</v>
      </c>
      <c r="U17" s="876"/>
      <c r="V17" s="877">
        <v>3102</v>
      </c>
      <c r="W17" s="876"/>
      <c r="X17" s="877">
        <v>3102</v>
      </c>
      <c r="Y17" s="876"/>
      <c r="Z17" s="878">
        <v>3102</v>
      </c>
      <c r="AA17" s="876"/>
      <c r="AB17" s="877">
        <v>3102</v>
      </c>
      <c r="AC17" s="876"/>
      <c r="AD17" s="879">
        <v>3102</v>
      </c>
      <c r="AE17" s="880" t="s">
        <v>2535</v>
      </c>
      <c r="AF17" s="954">
        <v>3102</v>
      </c>
      <c r="AG17" s="877" t="s">
        <v>2536</v>
      </c>
      <c r="AH17" s="1014">
        <v>3300</v>
      </c>
      <c r="AI17" s="759"/>
      <c r="AJ17" s="1067">
        <v>3300</v>
      </c>
      <c r="AK17" s="759"/>
      <c r="AL17" s="1076">
        <v>3102</v>
      </c>
      <c r="AM17" s="759"/>
      <c r="AN17" s="1087">
        <v>3102</v>
      </c>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c r="CB17" s="759"/>
      <c r="CC17" s="759"/>
      <c r="CD17" s="759"/>
      <c r="CE17" s="759"/>
      <c r="CF17" s="759"/>
      <c r="CG17" s="759"/>
      <c r="CH17" s="759"/>
      <c r="CI17" s="759"/>
      <c r="CJ17" s="759"/>
      <c r="CK17" s="759"/>
      <c r="CL17" s="759"/>
      <c r="CM17" s="759"/>
      <c r="CN17" s="759"/>
      <c r="CO17" s="759"/>
      <c r="CP17" s="759"/>
      <c r="CQ17" s="759"/>
      <c r="CR17" s="759"/>
      <c r="CS17" s="759"/>
      <c r="CT17" s="759"/>
      <c r="CU17" s="759"/>
      <c r="CV17" s="759"/>
      <c r="CW17" s="759"/>
      <c r="CX17" s="759"/>
      <c r="CY17" s="759"/>
      <c r="CZ17" s="759"/>
      <c r="DA17" s="759"/>
      <c r="DB17" s="759"/>
      <c r="DC17" s="759"/>
      <c r="DD17" s="759"/>
      <c r="DE17" s="759"/>
      <c r="DF17" s="759"/>
      <c r="DG17" s="759"/>
      <c r="DH17" s="759"/>
      <c r="DI17" s="759"/>
      <c r="DJ17" s="759"/>
      <c r="DK17" s="759"/>
      <c r="DL17" s="759"/>
      <c r="DM17" s="759"/>
      <c r="DN17" s="759"/>
      <c r="DO17" s="759"/>
      <c r="DP17" s="759"/>
      <c r="DQ17" s="759"/>
    </row>
    <row r="18" spans="1:121" ht="18.75" customHeight="1" x14ac:dyDescent="0.25">
      <c r="B18" s="790">
        <v>13</v>
      </c>
      <c r="C18" s="871" t="s">
        <v>1749</v>
      </c>
      <c r="D18" s="875">
        <v>1500</v>
      </c>
      <c r="E18" s="876" t="s">
        <v>1815</v>
      </c>
      <c r="F18" s="875">
        <v>3102</v>
      </c>
      <c r="G18" s="876" t="s">
        <v>1902</v>
      </c>
      <c r="H18" s="875">
        <v>3100</v>
      </c>
      <c r="I18" s="876" t="s">
        <v>1903</v>
      </c>
      <c r="J18" s="875">
        <v>3300</v>
      </c>
      <c r="K18" s="876" t="s">
        <v>1918</v>
      </c>
      <c r="L18" s="877">
        <v>3100</v>
      </c>
      <c r="M18" s="876" t="s">
        <v>2048</v>
      </c>
      <c r="N18" s="877">
        <v>3100</v>
      </c>
      <c r="O18" s="876" t="s">
        <v>2060</v>
      </c>
      <c r="P18" s="877">
        <v>3100</v>
      </c>
      <c r="Q18" s="876" t="s">
        <v>2067</v>
      </c>
      <c r="R18" s="877">
        <v>3100</v>
      </c>
      <c r="S18" s="876" t="s">
        <v>2084</v>
      </c>
      <c r="T18" s="877">
        <v>3100</v>
      </c>
      <c r="U18" s="876" t="s">
        <v>2289</v>
      </c>
      <c r="V18" s="877">
        <v>3100</v>
      </c>
      <c r="W18" s="876" t="s">
        <v>2373</v>
      </c>
      <c r="X18" s="877">
        <v>3100</v>
      </c>
      <c r="Y18" s="876" t="s">
        <v>2374</v>
      </c>
      <c r="Z18" s="877">
        <v>3100</v>
      </c>
      <c r="AA18" s="876" t="s">
        <v>2722</v>
      </c>
      <c r="AB18" s="877">
        <v>3100</v>
      </c>
      <c r="AC18" s="876" t="s">
        <v>2723</v>
      </c>
      <c r="AD18" s="879">
        <v>3100</v>
      </c>
      <c r="AE18" s="880" t="s">
        <v>2546</v>
      </c>
      <c r="AF18" s="1015">
        <v>4502</v>
      </c>
      <c r="AG18" s="877" t="s">
        <v>2764</v>
      </c>
      <c r="AH18" s="1015">
        <v>3615</v>
      </c>
      <c r="AI18" s="877" t="s">
        <v>2764</v>
      </c>
      <c r="AJ18" s="1015">
        <v>3102</v>
      </c>
      <c r="AK18" s="877" t="s">
        <v>2764</v>
      </c>
      <c r="AL18" s="1087">
        <v>3400</v>
      </c>
      <c r="AM18" s="759" t="s">
        <v>2919</v>
      </c>
      <c r="AN18" s="1087">
        <v>3100</v>
      </c>
      <c r="AO18" s="759" t="s">
        <v>2919</v>
      </c>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59"/>
      <c r="BT18" s="759"/>
      <c r="BU18" s="759"/>
      <c r="BV18" s="759"/>
      <c r="BW18" s="759"/>
      <c r="BX18" s="759"/>
      <c r="BY18" s="759"/>
      <c r="BZ18" s="759"/>
      <c r="CA18" s="759"/>
      <c r="CB18" s="759"/>
      <c r="CC18" s="759"/>
      <c r="CD18" s="759"/>
      <c r="CE18" s="759"/>
      <c r="CF18" s="759"/>
      <c r="CG18" s="759"/>
      <c r="CH18" s="759"/>
      <c r="CI18" s="759"/>
      <c r="CJ18" s="759"/>
      <c r="CK18" s="759"/>
      <c r="CL18" s="759"/>
      <c r="CM18" s="759"/>
      <c r="CN18" s="759"/>
      <c r="CO18" s="759"/>
      <c r="CP18" s="759"/>
      <c r="CQ18" s="759"/>
      <c r="CR18" s="759"/>
      <c r="CS18" s="759"/>
      <c r="CT18" s="759"/>
      <c r="CU18" s="759"/>
      <c r="CV18" s="759"/>
      <c r="CW18" s="759"/>
      <c r="CX18" s="759"/>
      <c r="CY18" s="759"/>
      <c r="CZ18" s="759"/>
      <c r="DA18" s="759"/>
      <c r="DB18" s="759"/>
      <c r="DC18" s="759"/>
      <c r="DD18" s="759"/>
      <c r="DE18" s="759"/>
      <c r="DF18" s="759"/>
      <c r="DG18" s="759"/>
      <c r="DH18" s="759"/>
      <c r="DI18" s="759"/>
      <c r="DJ18" s="759"/>
      <c r="DK18" s="759"/>
      <c r="DL18" s="759"/>
      <c r="DM18" s="759"/>
      <c r="DN18" s="759"/>
      <c r="DO18" s="759"/>
      <c r="DP18" s="759"/>
    </row>
    <row r="19" spans="1:121" ht="18.75" customHeight="1" x14ac:dyDescent="0.25">
      <c r="B19" s="790">
        <v>14</v>
      </c>
      <c r="C19" s="871" t="s">
        <v>1337</v>
      </c>
      <c r="D19" s="877">
        <v>1500</v>
      </c>
      <c r="E19" s="876" t="s">
        <v>1894</v>
      </c>
      <c r="F19" s="877">
        <v>1551</v>
      </c>
      <c r="G19" s="877" t="s">
        <v>1900</v>
      </c>
      <c r="H19" s="877">
        <v>1551</v>
      </c>
      <c r="I19" s="877" t="s">
        <v>1824</v>
      </c>
      <c r="J19" s="877">
        <v>1551</v>
      </c>
      <c r="K19" s="876" t="s">
        <v>1913</v>
      </c>
      <c r="L19" s="877">
        <v>1551</v>
      </c>
      <c r="M19" s="876" t="s">
        <v>2050</v>
      </c>
      <c r="N19" s="877">
        <v>1551</v>
      </c>
      <c r="O19" s="876" t="s">
        <v>2310</v>
      </c>
      <c r="P19" s="877">
        <v>1551</v>
      </c>
      <c r="Q19" s="876" t="s">
        <v>2070</v>
      </c>
      <c r="R19" s="877">
        <v>1551</v>
      </c>
      <c r="S19" s="876" t="s">
        <v>2080</v>
      </c>
      <c r="T19" s="877">
        <v>1551</v>
      </c>
      <c r="U19" s="876" t="s">
        <v>2317</v>
      </c>
      <c r="V19" s="877">
        <v>1551</v>
      </c>
      <c r="W19" s="876" t="s">
        <v>2328</v>
      </c>
      <c r="X19" s="877">
        <v>1551</v>
      </c>
      <c r="Y19" s="876" t="s">
        <v>2342</v>
      </c>
      <c r="Z19" s="877">
        <v>1551</v>
      </c>
      <c r="AA19" s="876" t="s">
        <v>2341</v>
      </c>
      <c r="AB19" s="877">
        <v>1551</v>
      </c>
      <c r="AC19" s="876" t="s">
        <v>2457</v>
      </c>
      <c r="AD19" s="879">
        <v>1551</v>
      </c>
      <c r="AE19" s="880" t="s">
        <v>2282</v>
      </c>
      <c r="AF19" s="954">
        <v>1551</v>
      </c>
      <c r="AG19" s="880" t="s">
        <v>2492</v>
      </c>
      <c r="AH19" s="1014">
        <v>1551</v>
      </c>
      <c r="AI19" s="759" t="s">
        <v>2651</v>
      </c>
      <c r="AJ19" s="1067">
        <v>1551</v>
      </c>
      <c r="AK19" s="759" t="s">
        <v>2799</v>
      </c>
      <c r="AL19" s="1076">
        <v>1551</v>
      </c>
      <c r="AM19" s="759" t="s">
        <v>2860</v>
      </c>
      <c r="AN19" s="1087">
        <v>1551</v>
      </c>
      <c r="AO19" s="759" t="s">
        <v>2903</v>
      </c>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59"/>
      <c r="BT19" s="759"/>
      <c r="BU19" s="759"/>
      <c r="BV19" s="759"/>
      <c r="BW19" s="759"/>
      <c r="BX19" s="759"/>
      <c r="BY19" s="759"/>
      <c r="BZ19" s="759"/>
      <c r="CA19" s="759"/>
      <c r="CB19" s="759"/>
      <c r="CC19" s="759"/>
      <c r="CD19" s="759"/>
      <c r="CE19" s="759"/>
      <c r="CF19" s="759"/>
      <c r="CG19" s="759"/>
      <c r="CH19" s="759"/>
      <c r="CI19" s="759"/>
      <c r="CJ19" s="759"/>
      <c r="CK19" s="759"/>
      <c r="CL19" s="759"/>
      <c r="CM19" s="759"/>
      <c r="CN19" s="759"/>
      <c r="CO19" s="759"/>
      <c r="CP19" s="759"/>
      <c r="CQ19" s="759"/>
      <c r="CR19" s="759"/>
      <c r="CS19" s="759"/>
      <c r="CT19" s="759"/>
      <c r="CU19" s="759"/>
      <c r="CV19" s="759"/>
      <c r="CW19" s="759"/>
      <c r="CX19" s="759"/>
      <c r="CY19" s="759"/>
      <c r="CZ19" s="759"/>
      <c r="DA19" s="759"/>
      <c r="DB19" s="759"/>
      <c r="DC19" s="759"/>
      <c r="DD19" s="759"/>
      <c r="DE19" s="759"/>
      <c r="DF19" s="759"/>
      <c r="DG19" s="759"/>
      <c r="DH19" s="759"/>
      <c r="DI19" s="759"/>
      <c r="DJ19" s="759"/>
      <c r="DK19" s="759"/>
      <c r="DL19" s="759"/>
      <c r="DM19" s="759"/>
      <c r="DN19" s="759"/>
      <c r="DO19" s="759"/>
      <c r="DP19" s="759"/>
      <c r="DQ19" s="759"/>
    </row>
    <row r="20" spans="1:121" ht="18.75" customHeight="1" x14ac:dyDescent="0.25">
      <c r="B20" s="790">
        <v>15</v>
      </c>
      <c r="C20" s="871" t="s">
        <v>1245</v>
      </c>
      <c r="D20" s="881">
        <v>3000</v>
      </c>
      <c r="E20" s="882" t="s">
        <v>1787</v>
      </c>
      <c r="F20" s="881">
        <v>3102</v>
      </c>
      <c r="G20" s="882" t="s">
        <v>1787</v>
      </c>
      <c r="H20" s="881">
        <v>3110</v>
      </c>
      <c r="I20" s="882" t="s">
        <v>1814</v>
      </c>
      <c r="J20" s="881">
        <v>3300</v>
      </c>
      <c r="K20" s="876" t="s">
        <v>2222</v>
      </c>
      <c r="L20" s="877">
        <v>3102</v>
      </c>
      <c r="M20" s="876" t="s">
        <v>2051</v>
      </c>
      <c r="N20" s="877">
        <v>3615</v>
      </c>
      <c r="O20" s="876" t="s">
        <v>2074</v>
      </c>
      <c r="P20" s="877">
        <v>3450</v>
      </c>
      <c r="Q20" s="876" t="s">
        <v>2074</v>
      </c>
      <c r="R20" s="877">
        <v>3102</v>
      </c>
      <c r="S20" s="876" t="s">
        <v>2081</v>
      </c>
      <c r="T20" s="877">
        <v>3102</v>
      </c>
      <c r="U20" s="876" t="s">
        <v>2318</v>
      </c>
      <c r="V20" s="877">
        <v>3102</v>
      </c>
      <c r="W20" s="876" t="s">
        <v>2329</v>
      </c>
      <c r="X20" s="877">
        <v>3300</v>
      </c>
      <c r="Y20" s="876" t="s">
        <v>2343</v>
      </c>
      <c r="Z20" s="877">
        <v>3450</v>
      </c>
      <c r="AA20" s="876"/>
      <c r="AB20" s="877">
        <v>3615</v>
      </c>
      <c r="AC20" s="876" t="s">
        <v>2456</v>
      </c>
      <c r="AD20" s="945">
        <v>3615</v>
      </c>
      <c r="AE20" s="880" t="s">
        <v>2660</v>
      </c>
      <c r="AF20" s="1016">
        <v>3615</v>
      </c>
      <c r="AG20" s="877" t="s">
        <v>2718</v>
      </c>
      <c r="AH20" s="1078">
        <v>3300</v>
      </c>
      <c r="AI20" s="759" t="s">
        <v>2893</v>
      </c>
      <c r="AJ20" s="1076">
        <v>3615</v>
      </c>
      <c r="AK20" s="759" t="s">
        <v>2861</v>
      </c>
      <c r="AL20" s="1087">
        <v>3600</v>
      </c>
      <c r="AM20" s="759" t="s">
        <v>2909</v>
      </c>
      <c r="AN20" s="1014">
        <v>3615</v>
      </c>
      <c r="AO20" s="759" t="s">
        <v>2946</v>
      </c>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59"/>
      <c r="BT20" s="759"/>
      <c r="BU20" s="759"/>
      <c r="BV20" s="759"/>
      <c r="BW20" s="759"/>
      <c r="BX20" s="759"/>
      <c r="BY20" s="759"/>
      <c r="BZ20" s="759"/>
      <c r="CA20" s="759"/>
      <c r="CB20" s="759"/>
      <c r="CC20" s="759"/>
      <c r="CD20" s="759"/>
      <c r="CE20" s="759"/>
      <c r="CF20" s="759"/>
      <c r="CG20" s="759"/>
      <c r="CH20" s="759"/>
      <c r="CI20" s="759"/>
      <c r="CJ20" s="759"/>
      <c r="CK20" s="759"/>
      <c r="CL20" s="759"/>
      <c r="CM20" s="759"/>
      <c r="CN20" s="759"/>
      <c r="CO20" s="759"/>
      <c r="CP20" s="759"/>
      <c r="CQ20" s="759"/>
      <c r="CR20" s="759"/>
      <c r="CS20" s="759"/>
      <c r="CT20" s="759"/>
      <c r="CU20" s="759"/>
      <c r="CV20" s="759"/>
      <c r="CW20" s="759"/>
      <c r="CX20" s="759"/>
      <c r="CY20" s="759"/>
      <c r="CZ20" s="759"/>
      <c r="DA20" s="759"/>
      <c r="DB20" s="759"/>
      <c r="DC20" s="759"/>
      <c r="DD20" s="759"/>
      <c r="DE20" s="759"/>
      <c r="DF20" s="759"/>
      <c r="DG20" s="759"/>
      <c r="DH20" s="759"/>
      <c r="DI20" s="759"/>
      <c r="DJ20" s="759"/>
      <c r="DK20" s="759"/>
      <c r="DL20" s="759"/>
      <c r="DM20" s="759"/>
      <c r="DN20" s="759"/>
      <c r="DO20" s="759"/>
      <c r="DP20" s="759"/>
      <c r="DQ20" s="759"/>
    </row>
    <row r="21" spans="1:121" ht="18.75" customHeight="1" x14ac:dyDescent="0.25">
      <c r="B21" s="935">
        <v>16</v>
      </c>
      <c r="C21" s="886" t="s">
        <v>1888</v>
      </c>
      <c r="D21" s="875">
        <v>1500</v>
      </c>
      <c r="E21" s="876" t="s">
        <v>1883</v>
      </c>
      <c r="F21" s="875">
        <v>3450</v>
      </c>
      <c r="G21" s="876" t="s">
        <v>1883</v>
      </c>
      <c r="H21" s="875">
        <v>3450</v>
      </c>
      <c r="I21" s="876" t="s">
        <v>1948</v>
      </c>
      <c r="J21" s="877">
        <v>3657</v>
      </c>
      <c r="K21" s="876" t="s">
        <v>2043</v>
      </c>
      <c r="L21" s="1015">
        <v>3450</v>
      </c>
      <c r="M21" s="829" t="s">
        <v>2670</v>
      </c>
      <c r="N21" s="1015">
        <v>3450</v>
      </c>
      <c r="O21" s="876" t="s">
        <v>2671</v>
      </c>
      <c r="P21" s="1015">
        <v>3450</v>
      </c>
      <c r="Q21" s="876" t="s">
        <v>2672</v>
      </c>
      <c r="R21" s="1015">
        <v>3450</v>
      </c>
      <c r="S21" s="876" t="s">
        <v>2673</v>
      </c>
      <c r="T21" s="1015">
        <v>3450</v>
      </c>
      <c r="U21" s="876" t="s">
        <v>2673</v>
      </c>
      <c r="V21" s="1015">
        <v>3450</v>
      </c>
      <c r="W21" s="963" t="s">
        <v>2740</v>
      </c>
      <c r="X21" s="1015">
        <v>3450</v>
      </c>
      <c r="Y21" s="963" t="s">
        <v>2740</v>
      </c>
      <c r="Z21" s="1015">
        <f>1200+2250</f>
        <v>3450</v>
      </c>
      <c r="AA21" s="963" t="s">
        <v>2720</v>
      </c>
      <c r="AB21" s="1015">
        <f>750+2700</f>
        <v>3450</v>
      </c>
      <c r="AC21" s="963" t="s">
        <v>2825</v>
      </c>
      <c r="AD21" s="1016">
        <f>1300+2150</f>
        <v>3450</v>
      </c>
      <c r="AE21" s="880" t="s">
        <v>2826</v>
      </c>
      <c r="AF21" s="1072">
        <f>2850+600</f>
        <v>3450</v>
      </c>
      <c r="AG21" s="877"/>
      <c r="AH21" s="1067">
        <f>1900+1550</f>
        <v>3450</v>
      </c>
      <c r="AI21" s="759"/>
      <c r="AJ21" s="1067">
        <f>950+2500</f>
        <v>3450</v>
      </c>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c r="CB21" s="759"/>
      <c r="CC21" s="759"/>
      <c r="CD21" s="759"/>
      <c r="CE21" s="759"/>
      <c r="CF21" s="759"/>
      <c r="CG21" s="759"/>
      <c r="CH21" s="759"/>
      <c r="CI21" s="759"/>
      <c r="CJ21" s="759"/>
      <c r="CK21" s="759"/>
      <c r="CL21" s="759"/>
      <c r="CM21" s="759"/>
      <c r="CN21" s="759"/>
      <c r="CO21" s="759"/>
      <c r="CP21" s="759"/>
      <c r="CQ21" s="759"/>
      <c r="CR21" s="759"/>
      <c r="CS21" s="759"/>
      <c r="CT21" s="759"/>
      <c r="CU21" s="759"/>
      <c r="CV21" s="759"/>
      <c r="CW21" s="759"/>
      <c r="CX21" s="759"/>
      <c r="CY21" s="759"/>
      <c r="CZ21" s="759"/>
      <c r="DA21" s="759"/>
      <c r="DB21" s="759"/>
      <c r="DC21" s="759"/>
      <c r="DD21" s="759"/>
      <c r="DE21" s="759"/>
      <c r="DF21" s="759"/>
      <c r="DG21" s="759"/>
      <c r="DH21" s="759"/>
      <c r="DI21" s="759"/>
      <c r="DJ21" s="759"/>
      <c r="DK21" s="759"/>
      <c r="DL21" s="759"/>
      <c r="DM21" s="759"/>
      <c r="DN21" s="759"/>
      <c r="DO21" s="759"/>
      <c r="DP21" s="759"/>
      <c r="DQ21" s="759"/>
    </row>
    <row r="22" spans="1:121" ht="18.75" customHeight="1" x14ac:dyDescent="0.25">
      <c r="B22" s="790">
        <v>17</v>
      </c>
      <c r="C22" s="871" t="s">
        <v>1635</v>
      </c>
      <c r="D22" s="881">
        <v>1500</v>
      </c>
      <c r="E22" s="882" t="s">
        <v>1636</v>
      </c>
      <c r="F22" s="881">
        <v>3450</v>
      </c>
      <c r="G22" s="882" t="s">
        <v>1825</v>
      </c>
      <c r="H22" s="881">
        <v>3615</v>
      </c>
      <c r="I22" s="876" t="s">
        <v>1853</v>
      </c>
      <c r="J22" s="877">
        <v>3615</v>
      </c>
      <c r="K22" s="876" t="s">
        <v>2044</v>
      </c>
      <c r="L22" s="877">
        <v>3615</v>
      </c>
      <c r="M22" s="876" t="s">
        <v>2366</v>
      </c>
      <c r="N22" s="877">
        <v>3615</v>
      </c>
      <c r="O22" s="876" t="s">
        <v>2071</v>
      </c>
      <c r="P22" s="877">
        <v>3615</v>
      </c>
      <c r="Q22" s="876" t="s">
        <v>2367</v>
      </c>
      <c r="R22" s="877">
        <v>3615</v>
      </c>
      <c r="S22" s="876" t="s">
        <v>2368</v>
      </c>
      <c r="T22" s="878">
        <v>3615</v>
      </c>
      <c r="U22" s="829"/>
      <c r="V22" s="878">
        <v>3615</v>
      </c>
      <c r="W22" s="876" t="s">
        <v>2534</v>
      </c>
      <c r="X22" s="944">
        <v>3615</v>
      </c>
      <c r="Y22" s="876"/>
      <c r="Z22" s="944">
        <v>3650</v>
      </c>
      <c r="AA22" s="876"/>
      <c r="AB22" s="1015">
        <v>3650</v>
      </c>
      <c r="AC22" s="876" t="s">
        <v>2709</v>
      </c>
      <c r="AD22" s="1015">
        <v>3650</v>
      </c>
      <c r="AE22" s="880" t="s">
        <v>2710</v>
      </c>
      <c r="AF22" s="1015">
        <f>3650+2185</f>
        <v>5835</v>
      </c>
      <c r="AG22" s="960" t="s">
        <v>2733</v>
      </c>
      <c r="AH22" s="1014">
        <v>3615</v>
      </c>
      <c r="AI22" s="759" t="s">
        <v>2824</v>
      </c>
      <c r="AJ22" s="1067">
        <v>3102</v>
      </c>
      <c r="AK22" s="759" t="s">
        <v>2836</v>
      </c>
      <c r="AL22" s="1076">
        <v>3102</v>
      </c>
      <c r="AM22" s="759" t="s">
        <v>2865</v>
      </c>
      <c r="AN22" s="1087">
        <v>3102</v>
      </c>
      <c r="AO22" s="759" t="s">
        <v>2929</v>
      </c>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c r="CB22" s="759"/>
      <c r="CC22" s="759"/>
      <c r="CD22" s="759"/>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row>
    <row r="23" spans="1:121" ht="18.75" customHeight="1" x14ac:dyDescent="0.25">
      <c r="B23" s="790">
        <v>18</v>
      </c>
      <c r="C23" s="871" t="s">
        <v>1747</v>
      </c>
      <c r="D23" s="881">
        <v>3000</v>
      </c>
      <c r="E23" s="876" t="s">
        <v>1772</v>
      </c>
      <c r="F23" s="881">
        <v>3102</v>
      </c>
      <c r="G23" s="882" t="s">
        <v>1783</v>
      </c>
      <c r="H23" s="881">
        <v>3102</v>
      </c>
      <c r="I23" s="882" t="s">
        <v>1907</v>
      </c>
      <c r="J23" s="881">
        <v>3102</v>
      </c>
      <c r="K23" s="876" t="s">
        <v>2249</v>
      </c>
      <c r="L23" s="877">
        <v>3300</v>
      </c>
      <c r="M23" s="876" t="s">
        <v>2052</v>
      </c>
      <c r="N23" s="877">
        <v>3450</v>
      </c>
      <c r="O23" s="876" t="s">
        <v>2062</v>
      </c>
      <c r="P23" s="877">
        <v>3450</v>
      </c>
      <c r="Q23" s="876" t="s">
        <v>2092</v>
      </c>
      <c r="R23" s="877">
        <v>3450</v>
      </c>
      <c r="S23" s="876" t="s">
        <v>2092</v>
      </c>
      <c r="T23" s="877">
        <v>3615</v>
      </c>
      <c r="U23" s="876" t="s">
        <v>2256</v>
      </c>
      <c r="V23" s="877">
        <v>3615</v>
      </c>
      <c r="W23" s="876" t="s">
        <v>2375</v>
      </c>
      <c r="X23" s="877">
        <v>3615</v>
      </c>
      <c r="Y23" s="876"/>
      <c r="Z23" s="877">
        <v>3615</v>
      </c>
      <c r="AA23" s="876" t="s">
        <v>2489</v>
      </c>
      <c r="AB23" s="877">
        <v>3615</v>
      </c>
      <c r="AC23" s="876" t="s">
        <v>2490</v>
      </c>
      <c r="AD23" s="954">
        <v>3780</v>
      </c>
      <c r="AE23" s="880" t="s">
        <v>2704</v>
      </c>
      <c r="AF23" s="954">
        <v>3450</v>
      </c>
      <c r="AG23" s="877" t="s">
        <v>2703</v>
      </c>
      <c r="AH23" s="954">
        <v>3102</v>
      </c>
      <c r="AI23" s="759" t="s">
        <v>2645</v>
      </c>
      <c r="AJ23" s="1087">
        <v>3780</v>
      </c>
      <c r="AK23" s="759" t="s">
        <v>2912</v>
      </c>
      <c r="AL23" s="1087">
        <v>3615</v>
      </c>
      <c r="AM23" s="759" t="s">
        <v>2909</v>
      </c>
      <c r="AN23" s="1014">
        <v>3615</v>
      </c>
      <c r="AO23" s="759" t="s">
        <v>2947</v>
      </c>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c r="CB23" s="759"/>
      <c r="CC23" s="759"/>
      <c r="CD23" s="759"/>
      <c r="CE23" s="759"/>
      <c r="CF23" s="759"/>
      <c r="CG23" s="759"/>
      <c r="CH23" s="759"/>
      <c r="CI23" s="759"/>
      <c r="CJ23" s="759"/>
      <c r="CK23" s="759"/>
      <c r="CL23" s="759"/>
      <c r="CM23" s="759"/>
      <c r="CN23" s="759"/>
      <c r="CO23" s="759"/>
      <c r="CP23" s="759"/>
      <c r="CQ23" s="759"/>
      <c r="CR23" s="759"/>
      <c r="CS23" s="759"/>
      <c r="CT23" s="759"/>
      <c r="CU23" s="759"/>
      <c r="CV23" s="759"/>
      <c r="CW23" s="759"/>
      <c r="CX23" s="759"/>
      <c r="CY23" s="759"/>
      <c r="CZ23" s="759"/>
      <c r="DA23" s="759"/>
      <c r="DB23" s="759"/>
      <c r="DC23" s="759"/>
      <c r="DD23" s="759"/>
      <c r="DE23" s="759"/>
      <c r="DF23" s="759"/>
      <c r="DG23" s="759"/>
      <c r="DH23" s="759"/>
      <c r="DI23" s="759"/>
      <c r="DJ23" s="759"/>
      <c r="DK23" s="759"/>
      <c r="DL23" s="759"/>
      <c r="DM23" s="759"/>
      <c r="DN23" s="759"/>
      <c r="DO23" s="759"/>
      <c r="DP23" s="759"/>
      <c r="DQ23" s="759"/>
    </row>
    <row r="24" spans="1:121" ht="18.75" customHeight="1" x14ac:dyDescent="0.25">
      <c r="B24" s="790">
        <v>19</v>
      </c>
      <c r="C24" s="871" t="s">
        <v>1745</v>
      </c>
      <c r="D24" s="881">
        <v>3000</v>
      </c>
      <c r="E24" s="876" t="s">
        <v>1771</v>
      </c>
      <c r="F24" s="877">
        <v>3102</v>
      </c>
      <c r="G24" s="876" t="s">
        <v>2330</v>
      </c>
      <c r="H24" s="877">
        <v>3102</v>
      </c>
      <c r="I24" s="877" t="s">
        <v>1883</v>
      </c>
      <c r="J24" s="877">
        <v>3102</v>
      </c>
      <c r="K24" s="877" t="s">
        <v>2381</v>
      </c>
      <c r="L24" s="877">
        <v>3102</v>
      </c>
      <c r="M24" s="876" t="s">
        <v>2382</v>
      </c>
      <c r="N24" s="877">
        <v>3102</v>
      </c>
      <c r="O24" s="876" t="s">
        <v>2383</v>
      </c>
      <c r="P24" s="877">
        <v>3102</v>
      </c>
      <c r="Q24" s="876"/>
      <c r="R24" s="877">
        <v>3102</v>
      </c>
      <c r="S24" s="876"/>
      <c r="T24" s="877">
        <v>3102</v>
      </c>
      <c r="U24" s="876" t="s">
        <v>2384</v>
      </c>
      <c r="V24" s="877">
        <v>3102</v>
      </c>
      <c r="W24" s="876" t="s">
        <v>2385</v>
      </c>
      <c r="X24" s="877">
        <v>3102</v>
      </c>
      <c r="Y24" s="876" t="s">
        <v>2386</v>
      </c>
      <c r="Z24" s="878">
        <v>3102</v>
      </c>
      <c r="AA24" s="876"/>
      <c r="AB24" s="877">
        <v>3102</v>
      </c>
      <c r="AC24" s="876"/>
      <c r="AD24" s="879">
        <v>3102</v>
      </c>
      <c r="AE24" s="880" t="s">
        <v>2547</v>
      </c>
      <c r="AF24" s="944">
        <v>3102</v>
      </c>
      <c r="AG24" s="877" t="s">
        <v>2727</v>
      </c>
      <c r="AH24" s="1070" t="s">
        <v>2942</v>
      </c>
      <c r="AJ24" s="1067">
        <v>3102</v>
      </c>
      <c r="AK24" s="759"/>
      <c r="AL24" s="1076">
        <v>3102</v>
      </c>
      <c r="AM24" s="759"/>
      <c r="AN24" s="1014">
        <v>3102</v>
      </c>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c r="CB24" s="759"/>
      <c r="CC24" s="759"/>
      <c r="CD24" s="759"/>
      <c r="CE24" s="759"/>
      <c r="CF24" s="759"/>
      <c r="CG24" s="759"/>
      <c r="CH24" s="759"/>
      <c r="CI24" s="759"/>
      <c r="CJ24" s="759"/>
      <c r="CK24" s="759"/>
      <c r="CL24" s="759"/>
      <c r="CM24" s="759"/>
      <c r="CN24" s="759"/>
      <c r="CO24" s="759"/>
      <c r="CP24" s="759"/>
      <c r="CQ24" s="759"/>
      <c r="CR24" s="759"/>
      <c r="CS24" s="759"/>
      <c r="CT24" s="759"/>
      <c r="CU24" s="759"/>
      <c r="CV24" s="759"/>
      <c r="CW24" s="759"/>
      <c r="CX24" s="759"/>
      <c r="CY24" s="759"/>
      <c r="CZ24" s="759"/>
      <c r="DA24" s="759"/>
      <c r="DB24" s="759"/>
      <c r="DC24" s="759"/>
      <c r="DD24" s="759"/>
      <c r="DE24" s="759"/>
      <c r="DF24" s="759"/>
      <c r="DG24" s="759"/>
      <c r="DH24" s="759"/>
      <c r="DI24" s="759"/>
      <c r="DJ24" s="759"/>
      <c r="DK24" s="759"/>
      <c r="DL24" s="759"/>
      <c r="DM24" s="759"/>
      <c r="DN24" s="759"/>
      <c r="DO24" s="759"/>
      <c r="DP24" s="759"/>
      <c r="DQ24" s="759"/>
    </row>
    <row r="25" spans="1:121" ht="18.75" customHeight="1" x14ac:dyDescent="0.25">
      <c r="B25" s="790">
        <v>20</v>
      </c>
      <c r="C25" s="871" t="s">
        <v>1672</v>
      </c>
      <c r="D25" s="875">
        <v>1500</v>
      </c>
      <c r="E25" s="876" t="s">
        <v>1673</v>
      </c>
      <c r="F25" s="875">
        <v>3450</v>
      </c>
      <c r="G25" s="876" t="s">
        <v>1883</v>
      </c>
      <c r="H25" s="877">
        <v>3450</v>
      </c>
      <c r="I25" s="876" t="s">
        <v>2331</v>
      </c>
      <c r="J25" s="877">
        <v>3300</v>
      </c>
      <c r="K25" s="876" t="s">
        <v>2332</v>
      </c>
      <c r="L25" s="877">
        <v>3300</v>
      </c>
      <c r="M25" s="829" t="s">
        <v>2333</v>
      </c>
      <c r="N25" s="877">
        <v>3300</v>
      </c>
      <c r="O25" s="829" t="s">
        <v>2333</v>
      </c>
      <c r="P25" s="877">
        <v>3300</v>
      </c>
      <c r="Q25" s="876" t="s">
        <v>2333</v>
      </c>
      <c r="R25" s="877">
        <f>950+2350</f>
        <v>3300</v>
      </c>
      <c r="S25" s="829" t="s">
        <v>2817</v>
      </c>
      <c r="T25" s="877">
        <v>3300</v>
      </c>
      <c r="U25" s="887"/>
      <c r="V25" s="877">
        <f>2735+565</f>
        <v>3300</v>
      </c>
      <c r="W25" s="887"/>
      <c r="X25" s="878">
        <v>3300</v>
      </c>
      <c r="Y25" s="887"/>
      <c r="Z25" s="878">
        <v>3300</v>
      </c>
      <c r="AA25" s="876"/>
      <c r="AB25" s="878">
        <v>3300</v>
      </c>
      <c r="AC25" s="876"/>
      <c r="AD25" s="878">
        <v>3300</v>
      </c>
      <c r="AE25" s="880"/>
      <c r="AF25" s="878">
        <v>3300</v>
      </c>
      <c r="AG25" s="877"/>
      <c r="AH25" s="1014">
        <v>3300</v>
      </c>
      <c r="AI25" s="759"/>
      <c r="AJ25" s="1067">
        <v>3450</v>
      </c>
      <c r="AK25" s="759" t="s">
        <v>2822</v>
      </c>
      <c r="AL25" s="1067">
        <v>3102</v>
      </c>
      <c r="AM25" s="759" t="s">
        <v>2822</v>
      </c>
      <c r="AN25" s="1079">
        <v>3300</v>
      </c>
      <c r="AO25" s="759" t="s">
        <v>2938</v>
      </c>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c r="CB25" s="759"/>
      <c r="CC25" s="759"/>
      <c r="CD25" s="759"/>
      <c r="CE25" s="759"/>
      <c r="CF25" s="759"/>
      <c r="CG25" s="759"/>
      <c r="CH25" s="759"/>
      <c r="CI25" s="759"/>
      <c r="CJ25" s="759"/>
      <c r="CK25" s="759"/>
      <c r="CL25" s="759"/>
      <c r="CM25" s="759"/>
      <c r="CN25" s="759"/>
      <c r="CO25" s="759"/>
      <c r="CP25" s="759"/>
      <c r="CQ25" s="759"/>
      <c r="CR25" s="759"/>
      <c r="CS25" s="759"/>
      <c r="CT25" s="759"/>
      <c r="CU25" s="759"/>
      <c r="CV25" s="759"/>
      <c r="CW25" s="759"/>
      <c r="CX25" s="759"/>
      <c r="CY25" s="759"/>
      <c r="CZ25" s="759"/>
      <c r="DA25" s="759"/>
      <c r="DB25" s="759"/>
      <c r="DC25" s="759"/>
      <c r="DD25" s="759"/>
      <c r="DE25" s="759"/>
      <c r="DF25" s="759"/>
      <c r="DG25" s="759"/>
      <c r="DH25" s="759"/>
      <c r="DI25" s="759"/>
      <c r="DJ25" s="759"/>
      <c r="DK25" s="759"/>
      <c r="DL25" s="759"/>
      <c r="DM25" s="759"/>
      <c r="DN25" s="759"/>
      <c r="DO25" s="759"/>
      <c r="DP25" s="759"/>
      <c r="DQ25" s="759"/>
    </row>
    <row r="26" spans="1:121" ht="18.75" customHeight="1" x14ac:dyDescent="0.25">
      <c r="B26" s="790">
        <v>21</v>
      </c>
      <c r="C26" s="871" t="s">
        <v>1590</v>
      </c>
      <c r="D26" s="875">
        <v>1500</v>
      </c>
      <c r="E26" s="876" t="s">
        <v>1594</v>
      </c>
      <c r="F26" s="875">
        <v>3300</v>
      </c>
      <c r="G26" s="876" t="s">
        <v>2615</v>
      </c>
      <c r="H26" s="875">
        <v>3300</v>
      </c>
      <c r="I26" s="876" t="s">
        <v>1947</v>
      </c>
      <c r="J26" s="875">
        <v>3300</v>
      </c>
      <c r="K26" s="876" t="s">
        <v>1906</v>
      </c>
      <c r="L26" s="877">
        <v>3300</v>
      </c>
      <c r="M26" s="876" t="s">
        <v>2334</v>
      </c>
      <c r="N26" s="875">
        <v>3300</v>
      </c>
      <c r="O26" s="876" t="s">
        <v>2533</v>
      </c>
      <c r="P26" s="877">
        <v>3102</v>
      </c>
      <c r="Q26" s="876" t="s">
        <v>2307</v>
      </c>
      <c r="R26" s="877">
        <v>3300</v>
      </c>
      <c r="S26" s="876" t="s">
        <v>2291</v>
      </c>
      <c r="T26" s="877">
        <v>3300</v>
      </c>
      <c r="U26" s="876" t="s">
        <v>2369</v>
      </c>
      <c r="V26" s="877">
        <v>3300</v>
      </c>
      <c r="W26" s="876" t="s">
        <v>2292</v>
      </c>
      <c r="X26" s="877">
        <v>3300</v>
      </c>
      <c r="Y26" s="876" t="s">
        <v>2370</v>
      </c>
      <c r="Z26" s="956">
        <v>3300</v>
      </c>
      <c r="AA26" s="876" t="s">
        <v>2614</v>
      </c>
      <c r="AB26" s="877">
        <v>3300</v>
      </c>
      <c r="AC26" s="876" t="s">
        <v>2335</v>
      </c>
      <c r="AD26" s="879">
        <v>3300</v>
      </c>
      <c r="AE26" s="880" t="s">
        <v>2615</v>
      </c>
      <c r="AF26" s="956">
        <f>3300+2850</f>
        <v>6150</v>
      </c>
      <c r="AG26" s="880" t="s">
        <v>2615</v>
      </c>
      <c r="AH26" s="1014">
        <v>3102</v>
      </c>
      <c r="AI26" s="759" t="s">
        <v>2707</v>
      </c>
      <c r="AJ26" s="1067">
        <v>3102</v>
      </c>
      <c r="AK26" s="759" t="s">
        <v>2777</v>
      </c>
      <c r="AL26" s="1076">
        <v>3300</v>
      </c>
      <c r="AM26" s="759" t="s">
        <v>2863</v>
      </c>
      <c r="AN26" s="1079">
        <v>3300</v>
      </c>
      <c r="AO26" s="759" t="s">
        <v>2932</v>
      </c>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c r="CB26" s="759"/>
      <c r="CC26" s="759"/>
      <c r="CD26" s="759"/>
      <c r="CE26" s="759"/>
      <c r="CF26" s="759"/>
      <c r="CG26" s="759"/>
      <c r="CH26" s="759"/>
      <c r="CI26" s="759"/>
      <c r="CJ26" s="759"/>
      <c r="CK26" s="759"/>
      <c r="CL26" s="759"/>
      <c r="CM26" s="759"/>
      <c r="CN26" s="759"/>
      <c r="CO26" s="759"/>
      <c r="CP26" s="759"/>
      <c r="CQ26" s="759"/>
      <c r="CR26" s="759"/>
      <c r="CS26" s="759"/>
      <c r="CT26" s="759"/>
      <c r="CU26" s="759"/>
      <c r="CV26" s="759"/>
      <c r="CW26" s="759"/>
      <c r="CX26" s="759"/>
      <c r="CY26" s="759"/>
      <c r="CZ26" s="759"/>
      <c r="DA26" s="759"/>
      <c r="DB26" s="759"/>
      <c r="DC26" s="759"/>
      <c r="DD26" s="759"/>
      <c r="DE26" s="759"/>
      <c r="DF26" s="759"/>
      <c r="DG26" s="759"/>
      <c r="DH26" s="759"/>
      <c r="DI26" s="759"/>
      <c r="DJ26" s="759"/>
      <c r="DK26" s="759"/>
      <c r="DL26" s="759"/>
      <c r="DM26" s="759"/>
      <c r="DN26" s="759"/>
      <c r="DO26" s="759"/>
      <c r="DP26" s="759"/>
      <c r="DQ26" s="759"/>
    </row>
    <row r="27" spans="1:121" ht="18.75" customHeight="1" x14ac:dyDescent="0.25">
      <c r="B27" s="790">
        <v>22</v>
      </c>
      <c r="C27" s="871" t="s">
        <v>1741</v>
      </c>
      <c r="D27" s="875">
        <v>1500</v>
      </c>
      <c r="E27" s="876" t="s">
        <v>1742</v>
      </c>
      <c r="F27" s="875">
        <v>3102</v>
      </c>
      <c r="G27" s="876" t="s">
        <v>1899</v>
      </c>
      <c r="H27" s="875">
        <v>3102</v>
      </c>
      <c r="I27" s="876" t="s">
        <v>1809</v>
      </c>
      <c r="J27" s="875">
        <v>3102</v>
      </c>
      <c r="K27" s="876" t="s">
        <v>1919</v>
      </c>
      <c r="L27" s="877">
        <v>3102</v>
      </c>
      <c r="M27" s="876" t="s">
        <v>2047</v>
      </c>
      <c r="N27" s="877">
        <v>3102</v>
      </c>
      <c r="O27" s="876" t="s">
        <v>2311</v>
      </c>
      <c r="P27" s="877">
        <v>3102</v>
      </c>
      <c r="Q27" s="876" t="s">
        <v>2312</v>
      </c>
      <c r="R27" s="877">
        <v>3102</v>
      </c>
      <c r="S27" s="876" t="s">
        <v>2082</v>
      </c>
      <c r="T27" s="877">
        <v>3102</v>
      </c>
      <c r="U27" s="876" t="s">
        <v>2316</v>
      </c>
      <c r="V27" s="877">
        <v>3102</v>
      </c>
      <c r="W27" s="876" t="s">
        <v>2094</v>
      </c>
      <c r="X27" s="877">
        <v>3102</v>
      </c>
      <c r="Y27" s="876"/>
      <c r="Z27" s="877">
        <v>3102</v>
      </c>
      <c r="AA27" s="876"/>
      <c r="AB27" s="877">
        <v>3102</v>
      </c>
      <c r="AC27" s="876" t="s">
        <v>2279</v>
      </c>
      <c r="AD27" s="879">
        <v>3102</v>
      </c>
      <c r="AE27" s="880" t="s">
        <v>2280</v>
      </c>
      <c r="AF27" s="954">
        <v>3102</v>
      </c>
      <c r="AG27" s="880" t="s">
        <v>2537</v>
      </c>
      <c r="AH27" s="1014">
        <v>3300</v>
      </c>
      <c r="AI27" s="759" t="s">
        <v>2689</v>
      </c>
      <c r="AJ27" s="1067">
        <v>3102</v>
      </c>
      <c r="AK27" s="759" t="s">
        <v>2771</v>
      </c>
      <c r="AL27" s="1076">
        <v>3102</v>
      </c>
      <c r="AM27" s="759" t="s">
        <v>2856</v>
      </c>
      <c r="AN27" s="1087">
        <v>3102</v>
      </c>
      <c r="AO27" s="759" t="s">
        <v>2905</v>
      </c>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c r="CB27" s="759"/>
      <c r="CC27" s="759"/>
      <c r="CD27" s="759"/>
      <c r="CE27" s="759"/>
      <c r="CF27" s="759"/>
      <c r="CG27" s="759"/>
      <c r="CH27" s="759"/>
      <c r="CI27" s="759"/>
      <c r="CJ27" s="759"/>
      <c r="CK27" s="759"/>
      <c r="CL27" s="759"/>
      <c r="CM27" s="759"/>
      <c r="CN27" s="759"/>
      <c r="CO27" s="759"/>
      <c r="CP27" s="759"/>
      <c r="CQ27" s="759"/>
      <c r="CR27" s="759"/>
      <c r="CS27" s="759"/>
      <c r="CT27" s="759"/>
      <c r="CU27" s="759"/>
      <c r="CV27" s="759"/>
      <c r="CW27" s="759"/>
      <c r="CX27" s="759"/>
      <c r="CY27" s="759"/>
      <c r="CZ27" s="759"/>
      <c r="DA27" s="759"/>
      <c r="DB27" s="759"/>
      <c r="DC27" s="759"/>
      <c r="DD27" s="759"/>
      <c r="DE27" s="759"/>
      <c r="DF27" s="759"/>
      <c r="DG27" s="759"/>
      <c r="DH27" s="759"/>
      <c r="DI27" s="759"/>
      <c r="DJ27" s="759"/>
      <c r="DK27" s="759"/>
      <c r="DL27" s="759"/>
      <c r="DM27" s="759"/>
      <c r="DN27" s="759"/>
      <c r="DO27" s="759"/>
      <c r="DP27" s="759"/>
      <c r="DQ27" s="759"/>
    </row>
    <row r="28" spans="1:121" ht="18.75" customHeight="1" x14ac:dyDescent="0.25">
      <c r="B28" s="790">
        <v>23</v>
      </c>
      <c r="C28" s="871" t="s">
        <v>1889</v>
      </c>
      <c r="D28" s="888"/>
      <c r="E28" s="876"/>
      <c r="F28" s="877">
        <v>3300</v>
      </c>
      <c r="G28" s="876" t="s">
        <v>1883</v>
      </c>
      <c r="H28" s="877">
        <v>3102</v>
      </c>
      <c r="I28" s="876" t="s">
        <v>1883</v>
      </c>
      <c r="J28" s="877">
        <v>3300</v>
      </c>
      <c r="K28" s="876"/>
      <c r="L28" s="877">
        <v>3300</v>
      </c>
      <c r="M28" s="876" t="s">
        <v>2041</v>
      </c>
      <c r="N28" s="877">
        <v>3102</v>
      </c>
      <c r="O28" s="876"/>
      <c r="P28" s="877">
        <v>3300</v>
      </c>
      <c r="Q28" s="876"/>
      <c r="R28" s="877">
        <v>3300</v>
      </c>
      <c r="S28" s="876"/>
      <c r="T28" s="877">
        <v>3500</v>
      </c>
      <c r="U28" s="876"/>
      <c r="V28" s="877">
        <v>3100</v>
      </c>
      <c r="W28" s="876"/>
      <c r="X28" s="877">
        <v>3300</v>
      </c>
      <c r="Y28" s="876"/>
      <c r="Z28" s="877">
        <v>3300</v>
      </c>
      <c r="AA28" s="876"/>
      <c r="AB28" s="877">
        <v>3650</v>
      </c>
      <c r="AC28" s="876"/>
      <c r="AD28" s="879">
        <v>3300</v>
      </c>
      <c r="AE28" s="880" t="s">
        <v>2551</v>
      </c>
      <c r="AF28" s="944">
        <v>3300</v>
      </c>
      <c r="AG28" s="877" t="s">
        <v>2724</v>
      </c>
      <c r="AH28" s="1014">
        <v>3300</v>
      </c>
      <c r="AI28" s="759"/>
      <c r="AJ28" s="1067">
        <f>3100</f>
        <v>3100</v>
      </c>
      <c r="AK28" s="759" t="s">
        <v>2951</v>
      </c>
      <c r="AL28" s="1081">
        <v>3100</v>
      </c>
      <c r="AM28" s="759" t="s">
        <v>2951</v>
      </c>
      <c r="AN28" s="1067">
        <v>3100</v>
      </c>
      <c r="AO28" s="759" t="s">
        <v>2951</v>
      </c>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c r="CB28" s="759"/>
      <c r="CC28" s="759"/>
      <c r="CD28" s="759"/>
      <c r="CE28" s="759"/>
      <c r="CF28" s="759"/>
      <c r="CG28" s="759"/>
      <c r="CH28" s="759"/>
      <c r="CI28" s="759"/>
      <c r="CJ28" s="759"/>
      <c r="CK28" s="759"/>
      <c r="CL28" s="759"/>
      <c r="CM28" s="759"/>
      <c r="CN28" s="759"/>
      <c r="CO28" s="759"/>
      <c r="CP28" s="759"/>
      <c r="CQ28" s="759"/>
      <c r="CR28" s="759"/>
      <c r="CS28" s="759"/>
      <c r="CT28" s="759"/>
      <c r="CU28" s="759"/>
      <c r="CV28" s="759"/>
      <c r="CW28" s="759"/>
      <c r="CX28" s="759"/>
      <c r="CY28" s="759"/>
      <c r="CZ28" s="759"/>
      <c r="DA28" s="759"/>
      <c r="DB28" s="759"/>
      <c r="DC28" s="759"/>
      <c r="DD28" s="759"/>
      <c r="DE28" s="759"/>
      <c r="DF28" s="759"/>
      <c r="DG28" s="759"/>
      <c r="DH28" s="759"/>
      <c r="DI28" s="759"/>
      <c r="DJ28" s="759"/>
      <c r="DK28" s="759"/>
      <c r="DL28" s="759"/>
      <c r="DM28" s="759"/>
      <c r="DN28" s="759"/>
      <c r="DO28" s="759"/>
      <c r="DP28" s="759"/>
      <c r="DQ28" s="759"/>
    </row>
    <row r="29" spans="1:121" ht="18.75" customHeight="1" x14ac:dyDescent="0.25">
      <c r="B29" s="790">
        <v>24</v>
      </c>
      <c r="C29" s="871" t="s">
        <v>1890</v>
      </c>
      <c r="D29" s="888"/>
      <c r="E29" s="876"/>
      <c r="F29" s="877">
        <v>3102</v>
      </c>
      <c r="G29" s="877" t="s">
        <v>1883</v>
      </c>
      <c r="H29" s="877">
        <v>3100</v>
      </c>
      <c r="I29" s="877" t="s">
        <v>1908</v>
      </c>
      <c r="J29" s="877">
        <v>3300</v>
      </c>
      <c r="K29" s="877" t="s">
        <v>1915</v>
      </c>
      <c r="L29" s="877">
        <v>3100</v>
      </c>
      <c r="M29" s="876" t="s">
        <v>2045</v>
      </c>
      <c r="N29" s="877">
        <v>3300</v>
      </c>
      <c r="O29" s="876" t="s">
        <v>2061</v>
      </c>
      <c r="P29" s="877">
        <v>1500</v>
      </c>
      <c r="Q29" s="876" t="s">
        <v>2072</v>
      </c>
      <c r="R29" s="877">
        <v>6300</v>
      </c>
      <c r="S29" s="876" t="s">
        <v>2078</v>
      </c>
      <c r="T29" s="877">
        <v>3300</v>
      </c>
      <c r="U29" s="876" t="s">
        <v>2273</v>
      </c>
      <c r="V29" s="877">
        <v>3300</v>
      </c>
      <c r="W29" s="876" t="s">
        <v>2273</v>
      </c>
      <c r="X29" s="877">
        <v>3300</v>
      </c>
      <c r="Y29" s="876" t="s">
        <v>2273</v>
      </c>
      <c r="Z29" s="877">
        <v>3300</v>
      </c>
      <c r="AA29" s="876" t="s">
        <v>2273</v>
      </c>
      <c r="AB29" s="877">
        <v>3300</v>
      </c>
      <c r="AC29" s="876" t="s">
        <v>2273</v>
      </c>
      <c r="AD29" s="877">
        <v>3300</v>
      </c>
      <c r="AE29" s="880" t="s">
        <v>2472</v>
      </c>
      <c r="AF29" s="877">
        <f>3100+450</f>
        <v>3550</v>
      </c>
      <c r="AG29" s="880" t="s">
        <v>2472</v>
      </c>
      <c r="AH29" s="1067">
        <v>3300</v>
      </c>
      <c r="AI29" s="759" t="s">
        <v>2773</v>
      </c>
      <c r="AJ29" s="1067">
        <v>3100</v>
      </c>
      <c r="AK29" s="759" t="s">
        <v>2773</v>
      </c>
      <c r="AL29" s="1087">
        <v>3450</v>
      </c>
      <c r="AM29" s="759" t="s">
        <v>2914</v>
      </c>
      <c r="AN29" s="1087">
        <v>3300</v>
      </c>
      <c r="AO29" s="759"/>
      <c r="AP29" s="759"/>
      <c r="AQ29" s="759"/>
      <c r="AR29" s="759"/>
      <c r="AS29" s="759"/>
      <c r="AT29" s="759"/>
      <c r="AU29" s="759"/>
      <c r="AV29" s="759"/>
      <c r="AW29" s="759"/>
      <c r="AX29" s="759"/>
      <c r="AY29" s="759"/>
      <c r="AZ29" s="759"/>
      <c r="BA29" s="759"/>
      <c r="BB29" s="759"/>
      <c r="BC29" s="759"/>
      <c r="BD29" s="759"/>
      <c r="BE29" s="759"/>
      <c r="BF29" s="759"/>
      <c r="BG29" s="759"/>
      <c r="BH29" s="759"/>
      <c r="BI29" s="759"/>
      <c r="BJ29" s="759"/>
      <c r="BK29" s="759"/>
      <c r="BL29" s="759"/>
      <c r="BM29" s="759"/>
      <c r="BN29" s="759"/>
      <c r="BO29" s="759"/>
      <c r="BP29" s="759"/>
      <c r="BQ29" s="759"/>
      <c r="BR29" s="759"/>
      <c r="BS29" s="759"/>
      <c r="BT29" s="759"/>
      <c r="BU29" s="759"/>
      <c r="BV29" s="759"/>
      <c r="BW29" s="759"/>
      <c r="BX29" s="759"/>
      <c r="BY29" s="759"/>
      <c r="BZ29" s="759"/>
      <c r="CA29" s="759"/>
      <c r="CB29" s="759"/>
      <c r="CC29" s="759"/>
      <c r="CD29" s="759"/>
      <c r="CE29" s="759"/>
      <c r="CF29" s="759"/>
      <c r="CG29" s="759"/>
      <c r="CH29" s="759"/>
      <c r="CI29" s="759"/>
      <c r="CJ29" s="759"/>
      <c r="CK29" s="759"/>
      <c r="CL29" s="759"/>
      <c r="CM29" s="759"/>
      <c r="CN29" s="759"/>
      <c r="CO29" s="759"/>
      <c r="CP29" s="759"/>
      <c r="CQ29" s="759"/>
      <c r="CR29" s="759"/>
      <c r="CS29" s="759"/>
      <c r="CT29" s="759"/>
      <c r="CU29" s="759"/>
      <c r="CV29" s="759"/>
      <c r="CW29" s="759"/>
      <c r="CX29" s="759"/>
      <c r="CY29" s="759"/>
      <c r="CZ29" s="759"/>
      <c r="DA29" s="759"/>
      <c r="DB29" s="759"/>
      <c r="DC29" s="759"/>
      <c r="DD29" s="759"/>
      <c r="DE29" s="759"/>
      <c r="DF29" s="759"/>
      <c r="DG29" s="759"/>
      <c r="DH29" s="759"/>
      <c r="DI29" s="759"/>
      <c r="DJ29" s="759"/>
      <c r="DK29" s="759"/>
      <c r="DL29" s="759"/>
      <c r="DM29" s="759"/>
      <c r="DN29" s="759"/>
      <c r="DO29" s="759"/>
      <c r="DP29" s="759"/>
      <c r="DQ29" s="759"/>
    </row>
    <row r="30" spans="1:121" s="524" customFormat="1" ht="18.75" customHeight="1" x14ac:dyDescent="0.25">
      <c r="A30" s="961"/>
      <c r="B30" s="790">
        <v>25</v>
      </c>
      <c r="C30" s="871" t="s">
        <v>1637</v>
      </c>
      <c r="D30" s="875">
        <v>1500</v>
      </c>
      <c r="E30" s="876" t="s">
        <v>1638</v>
      </c>
      <c r="F30" s="877">
        <v>3300</v>
      </c>
      <c r="G30" s="876"/>
      <c r="H30" s="877">
        <v>3300</v>
      </c>
      <c r="I30" s="877" t="s">
        <v>1883</v>
      </c>
      <c r="J30" s="877">
        <v>3300</v>
      </c>
      <c r="K30" s="877"/>
      <c r="L30" s="877">
        <v>3300</v>
      </c>
      <c r="M30" s="876" t="s">
        <v>2042</v>
      </c>
      <c r="N30" s="877">
        <v>3102</v>
      </c>
      <c r="O30" s="876"/>
      <c r="P30" s="877">
        <v>3300</v>
      </c>
      <c r="Q30" s="876"/>
      <c r="R30" s="877">
        <v>3300</v>
      </c>
      <c r="S30" s="876"/>
      <c r="T30" s="877">
        <v>3300</v>
      </c>
      <c r="U30" s="876"/>
      <c r="V30" s="877">
        <v>3300</v>
      </c>
      <c r="W30" s="876"/>
      <c r="X30" s="877">
        <v>3300</v>
      </c>
      <c r="Y30" s="876"/>
      <c r="Z30" s="1014">
        <v>3300</v>
      </c>
      <c r="AA30" s="876" t="s">
        <v>2700</v>
      </c>
      <c r="AB30" s="877">
        <v>3300</v>
      </c>
      <c r="AC30" s="887"/>
      <c r="AD30" s="1014">
        <v>1300</v>
      </c>
      <c r="AE30" s="880" t="s">
        <v>2700</v>
      </c>
      <c r="AF30" s="1014">
        <v>3300</v>
      </c>
      <c r="AG30" s="880" t="s">
        <v>2808</v>
      </c>
      <c r="AH30" s="1014">
        <v>3300</v>
      </c>
      <c r="AI30" s="880" t="s">
        <v>2808</v>
      </c>
      <c r="AJ30" s="1069">
        <v>3450</v>
      </c>
      <c r="AK30" s="759" t="s">
        <v>2821</v>
      </c>
      <c r="AL30" s="1067">
        <f>3102+1100</f>
        <v>4202</v>
      </c>
      <c r="AM30" s="759" t="s">
        <v>2857</v>
      </c>
      <c r="AN30" s="1076">
        <v>3102</v>
      </c>
      <c r="AO30" s="766"/>
      <c r="AP30" s="766"/>
      <c r="AQ30" s="766"/>
      <c r="AR30" s="766"/>
      <c r="AS30" s="766"/>
      <c r="AT30" s="766"/>
      <c r="AU30" s="766"/>
      <c r="AV30" s="766"/>
      <c r="AW30" s="766"/>
      <c r="AX30" s="766"/>
      <c r="AY30" s="766"/>
      <c r="AZ30" s="766"/>
      <c r="BA30" s="766"/>
      <c r="BB30" s="766"/>
      <c r="BC30" s="766"/>
      <c r="BD30" s="766"/>
      <c r="BE30" s="766"/>
      <c r="BF30" s="766"/>
      <c r="BG30" s="766"/>
      <c r="BH30" s="766"/>
      <c r="BI30" s="766"/>
      <c r="BJ30" s="766"/>
      <c r="BK30" s="766"/>
      <c r="BL30" s="766"/>
      <c r="BM30" s="766"/>
      <c r="BN30" s="766"/>
      <c r="BO30" s="766"/>
      <c r="BP30" s="766"/>
      <c r="BQ30" s="766"/>
      <c r="BR30" s="766"/>
      <c r="BS30" s="766"/>
      <c r="BT30" s="766"/>
      <c r="BU30" s="766"/>
      <c r="BV30" s="766"/>
      <c r="BW30" s="766"/>
      <c r="BX30" s="766"/>
      <c r="BY30" s="766"/>
      <c r="BZ30" s="766"/>
      <c r="CA30" s="766"/>
      <c r="CB30" s="766"/>
      <c r="CC30" s="766"/>
      <c r="CD30" s="766"/>
      <c r="CE30" s="766"/>
      <c r="CF30" s="766"/>
      <c r="CG30" s="766"/>
      <c r="CH30" s="766"/>
      <c r="CI30" s="766"/>
      <c r="CJ30" s="766"/>
      <c r="CK30" s="766"/>
      <c r="CL30" s="766"/>
      <c r="CM30" s="766"/>
      <c r="CN30" s="766"/>
      <c r="CO30" s="766"/>
      <c r="CP30" s="766"/>
      <c r="CQ30" s="766"/>
      <c r="CR30" s="766"/>
      <c r="CS30" s="766"/>
      <c r="CT30" s="766"/>
      <c r="CU30" s="766"/>
      <c r="CV30" s="766"/>
      <c r="CW30" s="766"/>
      <c r="CX30" s="766"/>
      <c r="CY30" s="766"/>
      <c r="CZ30" s="766"/>
      <c r="DA30" s="766"/>
      <c r="DB30" s="766"/>
      <c r="DC30" s="766"/>
      <c r="DD30" s="766"/>
      <c r="DE30" s="766"/>
      <c r="DF30" s="766"/>
      <c r="DG30" s="766"/>
      <c r="DH30" s="766"/>
      <c r="DI30" s="766"/>
      <c r="DJ30" s="766"/>
      <c r="DK30" s="766"/>
      <c r="DL30" s="766"/>
      <c r="DM30" s="766"/>
      <c r="DN30" s="766"/>
      <c r="DO30" s="766"/>
      <c r="DP30" s="766"/>
      <c r="DQ30" s="766"/>
    </row>
    <row r="31" spans="1:121" ht="18.75" customHeight="1" x14ac:dyDescent="0.25">
      <c r="B31" s="790">
        <v>26</v>
      </c>
      <c r="C31" s="916" t="s">
        <v>2644</v>
      </c>
      <c r="D31" s="881">
        <v>1500</v>
      </c>
      <c r="E31" s="876" t="s">
        <v>1893</v>
      </c>
      <c r="F31" s="881">
        <v>1551</v>
      </c>
      <c r="G31" s="882" t="s">
        <v>1898</v>
      </c>
      <c r="H31" s="881">
        <v>1551</v>
      </c>
      <c r="I31" s="882" t="s">
        <v>1823</v>
      </c>
      <c r="J31" s="881">
        <v>1551</v>
      </c>
      <c r="K31" s="876" t="s">
        <v>1911</v>
      </c>
      <c r="L31" s="877">
        <v>1551</v>
      </c>
      <c r="M31" s="876" t="s">
        <v>2049</v>
      </c>
      <c r="N31" s="877">
        <v>1551</v>
      </c>
      <c r="O31" s="876" t="s">
        <v>2065</v>
      </c>
      <c r="P31" s="877">
        <v>1551</v>
      </c>
      <c r="Q31" s="876" t="s">
        <v>2069</v>
      </c>
      <c r="R31" s="877">
        <v>1551</v>
      </c>
      <c r="S31" s="876" t="s">
        <v>2079</v>
      </c>
      <c r="T31" s="877">
        <v>1551</v>
      </c>
      <c r="U31" s="876" t="s">
        <v>2314</v>
      </c>
      <c r="V31" s="877">
        <v>1551</v>
      </c>
      <c r="W31" s="876" t="s">
        <v>2306</v>
      </c>
      <c r="X31" s="877">
        <v>1551</v>
      </c>
      <c r="Y31" s="876" t="s">
        <v>2338</v>
      </c>
      <c r="Z31" s="877">
        <v>1551</v>
      </c>
      <c r="AA31" s="876" t="s">
        <v>2337</v>
      </c>
      <c r="AB31" s="877">
        <v>1551</v>
      </c>
      <c r="AC31" s="876" t="s">
        <v>2447</v>
      </c>
      <c r="AD31" s="879">
        <v>1551</v>
      </c>
      <c r="AE31" s="880" t="s">
        <v>2281</v>
      </c>
      <c r="AF31" s="954">
        <v>1551</v>
      </c>
      <c r="AG31" s="877" t="s">
        <v>2504</v>
      </c>
      <c r="AH31" s="1014">
        <v>1551</v>
      </c>
      <c r="AI31" s="759" t="s">
        <v>2650</v>
      </c>
      <c r="AJ31" s="1067">
        <v>1551</v>
      </c>
      <c r="AK31" s="759" t="s">
        <v>2803</v>
      </c>
      <c r="AL31" s="1076">
        <v>1551</v>
      </c>
      <c r="AM31" s="759" t="s">
        <v>2920</v>
      </c>
      <c r="AN31" s="1087">
        <v>1551</v>
      </c>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c r="CB31" s="759"/>
      <c r="CC31" s="759"/>
      <c r="CD31" s="759"/>
      <c r="CE31" s="759"/>
      <c r="CF31" s="759"/>
      <c r="CG31" s="759"/>
      <c r="CH31" s="759"/>
      <c r="CI31" s="759"/>
      <c r="CJ31" s="759"/>
      <c r="CK31" s="759"/>
      <c r="CL31" s="759"/>
      <c r="CM31" s="759"/>
      <c r="CN31" s="759"/>
      <c r="CO31" s="759"/>
      <c r="CP31" s="759"/>
      <c r="CQ31" s="759"/>
      <c r="CR31" s="759"/>
      <c r="CS31" s="759"/>
      <c r="CT31" s="759"/>
      <c r="CU31" s="759"/>
      <c r="CV31" s="759"/>
      <c r="CW31" s="759"/>
      <c r="CX31" s="759"/>
      <c r="CY31" s="759"/>
      <c r="CZ31" s="759"/>
      <c r="DA31" s="759"/>
      <c r="DB31" s="759"/>
      <c r="DC31" s="759"/>
      <c r="DD31" s="759"/>
      <c r="DE31" s="759"/>
      <c r="DF31" s="759"/>
      <c r="DG31" s="759"/>
      <c r="DH31" s="759"/>
      <c r="DI31" s="759"/>
      <c r="DJ31" s="759"/>
      <c r="DK31" s="759"/>
      <c r="DL31" s="759"/>
      <c r="DM31" s="759"/>
      <c r="DN31" s="759"/>
      <c r="DO31" s="759"/>
      <c r="DP31" s="759"/>
      <c r="DQ31" s="759"/>
    </row>
    <row r="32" spans="1:121" ht="18.75" customHeight="1" x14ac:dyDescent="0.25">
      <c r="B32" s="790">
        <v>27</v>
      </c>
      <c r="C32" s="871" t="s">
        <v>1891</v>
      </c>
      <c r="D32" s="875">
        <v>1500</v>
      </c>
      <c r="E32" s="876" t="s">
        <v>1774</v>
      </c>
      <c r="F32" s="875">
        <v>3300</v>
      </c>
      <c r="G32" s="876"/>
      <c r="H32" s="875">
        <v>3102</v>
      </c>
      <c r="I32" s="876" t="s">
        <v>1949</v>
      </c>
      <c r="J32" s="875">
        <v>3300</v>
      </c>
      <c r="K32" s="876" t="s">
        <v>1910</v>
      </c>
      <c r="L32" s="877">
        <v>3102</v>
      </c>
      <c r="M32" s="876" t="s">
        <v>2336</v>
      </c>
      <c r="N32" s="877">
        <v>3300</v>
      </c>
      <c r="O32" s="876" t="s">
        <v>2059</v>
      </c>
      <c r="P32" s="877">
        <v>3102</v>
      </c>
      <c r="Q32" s="876" t="s">
        <v>2076</v>
      </c>
      <c r="R32" s="877">
        <v>3300</v>
      </c>
      <c r="S32" s="876" t="s">
        <v>2083</v>
      </c>
      <c r="T32" s="877">
        <v>3300</v>
      </c>
      <c r="U32" s="876" t="s">
        <v>2095</v>
      </c>
      <c r="V32" s="877">
        <v>3102</v>
      </c>
      <c r="W32" s="876" t="s">
        <v>2274</v>
      </c>
      <c r="X32" s="878">
        <v>3610</v>
      </c>
      <c r="Y32" s="876" t="s">
        <v>2276</v>
      </c>
      <c r="Z32" s="877">
        <v>3610</v>
      </c>
      <c r="AA32" s="876" t="s">
        <v>2275</v>
      </c>
      <c r="AB32" s="877">
        <v>3615</v>
      </c>
      <c r="AC32" s="876" t="s">
        <v>2446</v>
      </c>
      <c r="AD32" s="954">
        <v>3615</v>
      </c>
      <c r="AE32" s="880" t="s">
        <v>2503</v>
      </c>
      <c r="AF32" s="954">
        <v>3300</v>
      </c>
      <c r="AG32" s="877" t="s">
        <v>2526</v>
      </c>
      <c r="AH32" s="1067">
        <v>3615</v>
      </c>
      <c r="AI32" s="759" t="s">
        <v>2810</v>
      </c>
      <c r="AJ32" s="1087">
        <v>3780</v>
      </c>
      <c r="AK32" s="759" t="s">
        <v>2934</v>
      </c>
      <c r="AL32" s="759">
        <v>3780</v>
      </c>
      <c r="AM32" s="759" t="s">
        <v>2935</v>
      </c>
      <c r="AN32" s="1014">
        <v>3615</v>
      </c>
      <c r="AO32" s="759" t="s">
        <v>2935</v>
      </c>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c r="CB32" s="759"/>
      <c r="CC32" s="759"/>
      <c r="CD32" s="759"/>
      <c r="CE32" s="759"/>
      <c r="CF32" s="759"/>
      <c r="CG32" s="759"/>
      <c r="CH32" s="759"/>
      <c r="CI32" s="759"/>
      <c r="CJ32" s="759"/>
      <c r="CK32" s="759"/>
      <c r="CL32" s="759"/>
      <c r="CM32" s="759"/>
      <c r="CN32" s="759"/>
      <c r="CO32" s="759"/>
      <c r="CP32" s="759"/>
      <c r="CQ32" s="759"/>
      <c r="CR32" s="759"/>
      <c r="CS32" s="759"/>
      <c r="CT32" s="759"/>
      <c r="CU32" s="759"/>
      <c r="CV32" s="759"/>
      <c r="CW32" s="759"/>
      <c r="CX32" s="759"/>
      <c r="CY32" s="759"/>
      <c r="CZ32" s="759"/>
      <c r="DA32" s="759"/>
      <c r="DB32" s="759"/>
      <c r="DC32" s="759"/>
      <c r="DD32" s="759"/>
      <c r="DE32" s="759"/>
      <c r="DF32" s="759"/>
      <c r="DG32" s="759"/>
      <c r="DH32" s="759"/>
      <c r="DI32" s="759"/>
      <c r="DJ32" s="759"/>
      <c r="DK32" s="759"/>
      <c r="DL32" s="759"/>
      <c r="DM32" s="759"/>
      <c r="DN32" s="759"/>
      <c r="DO32" s="759"/>
      <c r="DP32" s="759"/>
      <c r="DQ32" s="759"/>
    </row>
    <row r="33" spans="2:121" ht="18.75" customHeight="1" x14ac:dyDescent="0.25">
      <c r="B33" s="790">
        <v>28</v>
      </c>
      <c r="C33" s="871" t="s">
        <v>1662</v>
      </c>
      <c r="D33" s="875">
        <v>1500</v>
      </c>
      <c r="E33" s="876" t="s">
        <v>1663</v>
      </c>
      <c r="F33" s="875">
        <v>3300</v>
      </c>
      <c r="G33" s="876" t="s">
        <v>1784</v>
      </c>
      <c r="H33" s="875">
        <v>3100</v>
      </c>
      <c r="I33" s="876" t="s">
        <v>1785</v>
      </c>
      <c r="J33" s="875">
        <v>3100</v>
      </c>
      <c r="K33" s="876" t="s">
        <v>1917</v>
      </c>
      <c r="L33" s="877">
        <v>3100</v>
      </c>
      <c r="M33" s="876" t="s">
        <v>2046</v>
      </c>
      <c r="N33" s="877">
        <v>3100</v>
      </c>
      <c r="O33" s="876" t="s">
        <v>2058</v>
      </c>
      <c r="P33" s="877">
        <v>3100</v>
      </c>
      <c r="Q33" s="876" t="s">
        <v>2066</v>
      </c>
      <c r="R33" s="877">
        <v>3100</v>
      </c>
      <c r="S33" s="876" t="s">
        <v>2339</v>
      </c>
      <c r="T33" s="877">
        <v>3100</v>
      </c>
      <c r="U33" s="876" t="s">
        <v>2315</v>
      </c>
      <c r="V33" s="877">
        <v>3100</v>
      </c>
      <c r="W33" s="876" t="s">
        <v>2319</v>
      </c>
      <c r="X33" s="877">
        <v>3100</v>
      </c>
      <c r="Y33" s="876" t="s">
        <v>2340</v>
      </c>
      <c r="Z33" s="877">
        <v>3100</v>
      </c>
      <c r="AA33" s="876"/>
      <c r="AB33" s="877">
        <v>3100</v>
      </c>
      <c r="AC33" s="876" t="s">
        <v>2450</v>
      </c>
      <c r="AD33" s="879">
        <v>3100</v>
      </c>
      <c r="AE33" s="880" t="s">
        <v>2286</v>
      </c>
      <c r="AF33" s="954">
        <v>3300</v>
      </c>
      <c r="AG33" s="877" t="s">
        <v>2539</v>
      </c>
      <c r="AH33" s="1014">
        <v>3100</v>
      </c>
      <c r="AI33" s="759" t="s">
        <v>2706</v>
      </c>
      <c r="AJ33" s="1067">
        <v>3100</v>
      </c>
      <c r="AK33" s="759" t="s">
        <v>2871</v>
      </c>
      <c r="AL33" s="1076">
        <v>3100</v>
      </c>
      <c r="AM33" s="759" t="s">
        <v>2880</v>
      </c>
      <c r="AN33" s="1087">
        <v>3100</v>
      </c>
      <c r="AO33" s="759" t="s">
        <v>2906</v>
      </c>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c r="CB33" s="759"/>
      <c r="CC33" s="759"/>
      <c r="CD33" s="759"/>
      <c r="CE33" s="759"/>
      <c r="CF33" s="759"/>
      <c r="CG33" s="759"/>
      <c r="CH33" s="759"/>
      <c r="CI33" s="759"/>
      <c r="CJ33" s="759"/>
      <c r="CK33" s="759"/>
      <c r="CL33" s="759"/>
      <c r="CM33" s="759"/>
      <c r="CN33" s="759"/>
      <c r="CO33" s="759"/>
      <c r="CP33" s="759"/>
      <c r="CQ33" s="759"/>
      <c r="CR33" s="759"/>
      <c r="CS33" s="759"/>
      <c r="CT33" s="759"/>
      <c r="CU33" s="759"/>
      <c r="CV33" s="759"/>
      <c r="CW33" s="759"/>
      <c r="CX33" s="759"/>
      <c r="CY33" s="759"/>
      <c r="CZ33" s="759"/>
      <c r="DA33" s="759"/>
      <c r="DB33" s="759"/>
      <c r="DC33" s="759"/>
      <c r="DD33" s="759"/>
      <c r="DE33" s="759"/>
      <c r="DF33" s="759"/>
      <c r="DG33" s="759"/>
      <c r="DH33" s="759"/>
      <c r="DI33" s="759"/>
      <c r="DJ33" s="759"/>
      <c r="DK33" s="759"/>
      <c r="DL33" s="759"/>
      <c r="DM33" s="759"/>
      <c r="DN33" s="759"/>
      <c r="DO33" s="759"/>
      <c r="DP33" s="759"/>
      <c r="DQ33" s="759"/>
    </row>
    <row r="34" spans="2:121" ht="16.5" x14ac:dyDescent="0.25">
      <c r="B34" s="1251" t="s">
        <v>2687</v>
      </c>
      <c r="C34" s="1251"/>
      <c r="D34" s="889"/>
      <c r="E34" s="890"/>
      <c r="F34" s="879"/>
      <c r="G34" s="880"/>
      <c r="H34" s="879"/>
      <c r="I34" s="880"/>
      <c r="J34" s="879"/>
      <c r="K34" s="880"/>
      <c r="L34" s="879"/>
      <c r="M34" s="880"/>
      <c r="N34" s="879"/>
      <c r="O34" s="880"/>
      <c r="P34" s="879"/>
      <c r="Q34" s="880"/>
      <c r="R34" s="879"/>
      <c r="S34" s="880"/>
      <c r="T34" s="879"/>
      <c r="U34" s="880"/>
      <c r="V34" s="879"/>
      <c r="W34" s="880"/>
      <c r="X34" s="879"/>
      <c r="Y34" s="880"/>
      <c r="Z34" s="879"/>
      <c r="AA34" s="880"/>
      <c r="AB34" s="879"/>
      <c r="AC34" s="880"/>
      <c r="AD34" s="879"/>
      <c r="AE34" s="880"/>
      <c r="AF34" s="877"/>
      <c r="AG34" s="877"/>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c r="CB34" s="759"/>
      <c r="CC34" s="759"/>
      <c r="CD34" s="759"/>
      <c r="CE34" s="759"/>
      <c r="CF34" s="759"/>
      <c r="CG34" s="759"/>
      <c r="CH34" s="759"/>
      <c r="CI34" s="759"/>
      <c r="CJ34" s="759"/>
      <c r="CK34" s="759"/>
      <c r="CL34" s="759"/>
      <c r="CM34" s="759"/>
      <c r="CN34" s="759"/>
      <c r="CO34" s="759"/>
      <c r="CP34" s="759"/>
      <c r="CQ34" s="759"/>
      <c r="CR34" s="759"/>
      <c r="CS34" s="759"/>
      <c r="CT34" s="759"/>
      <c r="CU34" s="759"/>
      <c r="CV34" s="759"/>
      <c r="CW34" s="759"/>
      <c r="CX34" s="759"/>
      <c r="CY34" s="759"/>
      <c r="CZ34" s="759"/>
      <c r="DA34" s="759"/>
      <c r="DB34" s="759"/>
      <c r="DC34" s="759"/>
      <c r="DD34" s="759"/>
      <c r="DE34" s="759"/>
      <c r="DF34" s="759"/>
      <c r="DG34" s="759"/>
      <c r="DH34" s="759"/>
      <c r="DI34" s="759"/>
      <c r="DJ34" s="759"/>
      <c r="DK34" s="759"/>
      <c r="DL34" s="759"/>
      <c r="DM34" s="759"/>
      <c r="DN34" s="759"/>
      <c r="DO34" s="759"/>
      <c r="DP34" s="759"/>
      <c r="DQ34" s="759"/>
    </row>
    <row r="35" spans="2:121" ht="16.5" x14ac:dyDescent="0.25">
      <c r="B35" s="1251"/>
      <c r="C35" s="1251"/>
      <c r="D35" s="875"/>
      <c r="E35" s="876"/>
      <c r="F35" s="877"/>
      <c r="G35" s="876"/>
      <c r="H35" s="881"/>
      <c r="I35" s="876"/>
      <c r="J35" s="877"/>
      <c r="K35" s="876"/>
      <c r="L35" s="877"/>
      <c r="M35" s="876"/>
      <c r="N35" s="877"/>
      <c r="O35" s="876"/>
      <c r="P35" s="877"/>
      <c r="Q35" s="876"/>
      <c r="R35" s="877"/>
      <c r="S35" s="876"/>
      <c r="T35" s="877"/>
      <c r="U35" s="876"/>
      <c r="V35" s="877"/>
      <c r="W35" s="876"/>
      <c r="X35" s="877"/>
      <c r="Y35" s="876"/>
      <c r="Z35" s="877"/>
      <c r="AA35" s="876"/>
      <c r="AB35" s="877"/>
      <c r="AC35" s="876"/>
      <c r="AD35" s="953" t="s">
        <v>2694</v>
      </c>
      <c r="AE35" s="880"/>
      <c r="AF35" s="877"/>
      <c r="AG35" s="877"/>
      <c r="AH35" s="759" t="s">
        <v>2695</v>
      </c>
      <c r="AI35" s="759"/>
      <c r="AJ35" s="759" t="s">
        <v>2696</v>
      </c>
      <c r="AK35" s="759"/>
      <c r="AL35" s="759" t="s">
        <v>2697</v>
      </c>
      <c r="AN35" s="759" t="s">
        <v>2698</v>
      </c>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c r="CB35" s="759"/>
      <c r="CC35" s="759"/>
      <c r="CD35" s="759"/>
      <c r="CE35" s="759"/>
      <c r="CF35" s="759"/>
      <c r="CG35" s="759"/>
      <c r="CH35" s="759"/>
      <c r="CI35" s="759"/>
      <c r="CJ35" s="759"/>
      <c r="CK35" s="759"/>
      <c r="CL35" s="759"/>
      <c r="CM35" s="759"/>
      <c r="CN35" s="759"/>
      <c r="CO35" s="759"/>
      <c r="CP35" s="759"/>
      <c r="CQ35" s="759"/>
      <c r="CR35" s="759"/>
      <c r="CS35" s="759"/>
      <c r="CT35" s="759"/>
      <c r="CU35" s="759"/>
      <c r="CV35" s="759"/>
      <c r="CW35" s="759"/>
      <c r="CX35" s="759"/>
      <c r="CY35" s="759"/>
      <c r="CZ35" s="759"/>
      <c r="DA35" s="759"/>
      <c r="DB35" s="759"/>
      <c r="DC35" s="759"/>
      <c r="DD35" s="759"/>
      <c r="DE35" s="759"/>
      <c r="DF35" s="759"/>
      <c r="DG35" s="759"/>
      <c r="DH35" s="759"/>
      <c r="DI35" s="759"/>
      <c r="DJ35" s="759"/>
      <c r="DK35" s="759"/>
      <c r="DL35" s="759"/>
      <c r="DM35" s="759"/>
      <c r="DN35" s="759"/>
      <c r="DO35" s="759"/>
      <c r="DP35" s="759"/>
      <c r="DQ35" s="759"/>
    </row>
    <row r="36" spans="2:121" ht="16.5" x14ac:dyDescent="0.25">
      <c r="B36" s="790">
        <v>29</v>
      </c>
      <c r="C36" s="871" t="s">
        <v>2235</v>
      </c>
      <c r="D36" s="875">
        <v>5000</v>
      </c>
      <c r="E36" s="876" t="s">
        <v>1773</v>
      </c>
      <c r="F36" s="875">
        <v>3290</v>
      </c>
      <c r="G36" s="876" t="s">
        <v>1798</v>
      </c>
      <c r="H36" s="875"/>
      <c r="I36" s="876"/>
      <c r="J36" s="877"/>
      <c r="K36" s="876"/>
      <c r="L36" s="877"/>
      <c r="M36" s="876"/>
      <c r="N36" s="877"/>
      <c r="O36" s="876"/>
      <c r="P36" s="877"/>
      <c r="Q36" s="876"/>
      <c r="R36" s="877">
        <v>3290</v>
      </c>
      <c r="S36" s="876" t="s">
        <v>2096</v>
      </c>
      <c r="T36" s="877"/>
      <c r="U36" s="876"/>
      <c r="V36" s="877">
        <v>3290</v>
      </c>
      <c r="W36" s="876" t="s">
        <v>2352</v>
      </c>
      <c r="X36" s="877"/>
      <c r="Y36" s="876"/>
      <c r="Z36" s="877"/>
      <c r="AA36" s="876"/>
      <c r="AB36" s="877">
        <v>3290</v>
      </c>
      <c r="AC36" s="876" t="s">
        <v>2297</v>
      </c>
      <c r="AD36" s="952">
        <v>3290</v>
      </c>
      <c r="AE36" s="880" t="s">
        <v>2479</v>
      </c>
      <c r="AF36" s="877"/>
      <c r="AG36" s="877"/>
      <c r="AH36" s="1014">
        <v>3500</v>
      </c>
      <c r="AI36" s="759" t="s">
        <v>2761</v>
      </c>
      <c r="AJ36" s="1067">
        <v>3290</v>
      </c>
      <c r="AK36" s="759" t="s">
        <v>2812</v>
      </c>
      <c r="AL36" s="1076">
        <v>3500</v>
      </c>
      <c r="AM36" s="759" t="s">
        <v>2895</v>
      </c>
      <c r="AN36" s="1014">
        <v>3650</v>
      </c>
      <c r="AO36" s="759" t="s">
        <v>2922</v>
      </c>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c r="CB36" s="759"/>
      <c r="CC36" s="759"/>
      <c r="CD36" s="759"/>
      <c r="CE36" s="759"/>
      <c r="CF36" s="759"/>
      <c r="CG36" s="759"/>
      <c r="CH36" s="759"/>
      <c r="CI36" s="759"/>
      <c r="CJ36" s="759"/>
      <c r="CK36" s="759"/>
      <c r="CL36" s="759"/>
      <c r="CM36" s="759"/>
      <c r="CN36" s="759"/>
      <c r="CO36" s="759"/>
      <c r="CP36" s="759"/>
      <c r="CQ36" s="759"/>
      <c r="CR36" s="759"/>
      <c r="CS36" s="759"/>
      <c r="CT36" s="759"/>
      <c r="CU36" s="759"/>
      <c r="CV36" s="759"/>
      <c r="CW36" s="759"/>
      <c r="CX36" s="759"/>
      <c r="CY36" s="759"/>
      <c r="CZ36" s="759"/>
      <c r="DA36" s="759"/>
      <c r="DB36" s="759"/>
      <c r="DC36" s="759"/>
      <c r="DD36" s="759"/>
      <c r="DE36" s="759"/>
      <c r="DF36" s="759"/>
      <c r="DG36" s="759"/>
      <c r="DH36" s="759"/>
      <c r="DI36" s="759"/>
      <c r="DJ36" s="759"/>
      <c r="DK36" s="759"/>
      <c r="DL36" s="759"/>
      <c r="DM36" s="759"/>
      <c r="DN36" s="759"/>
      <c r="DO36" s="759"/>
      <c r="DP36" s="759"/>
      <c r="DQ36" s="759"/>
    </row>
    <row r="37" spans="2:121" ht="16.5" x14ac:dyDescent="0.25">
      <c r="B37" s="790">
        <v>30</v>
      </c>
      <c r="C37" s="871" t="s">
        <v>1735</v>
      </c>
      <c r="D37" s="875">
        <v>5000</v>
      </c>
      <c r="E37" s="876" t="s">
        <v>1736</v>
      </c>
      <c r="F37" s="875">
        <v>3290</v>
      </c>
      <c r="G37" s="876" t="s">
        <v>1883</v>
      </c>
      <c r="H37" s="778"/>
      <c r="I37" s="885"/>
      <c r="J37" s="877"/>
      <c r="K37" s="876"/>
      <c r="L37" s="877" t="s">
        <v>2776</v>
      </c>
      <c r="M37" s="876"/>
      <c r="N37" s="877"/>
      <c r="O37" s="876"/>
      <c r="P37" s="877"/>
      <c r="Q37" s="876"/>
      <c r="R37" s="877">
        <v>3290</v>
      </c>
      <c r="S37" s="876" t="s">
        <v>2344</v>
      </c>
      <c r="T37" s="877"/>
      <c r="U37" s="876"/>
      <c r="V37" s="877">
        <v>3290</v>
      </c>
      <c r="W37" s="876" t="s">
        <v>2345</v>
      </c>
      <c r="X37" s="877"/>
      <c r="Y37" s="876"/>
      <c r="Z37" s="877">
        <v>3290</v>
      </c>
      <c r="AA37" s="876"/>
      <c r="AB37" s="877">
        <v>3290</v>
      </c>
      <c r="AC37" s="876" t="s">
        <v>2451</v>
      </c>
      <c r="AD37" s="952">
        <v>3290</v>
      </c>
      <c r="AE37" s="880" t="s">
        <v>2452</v>
      </c>
      <c r="AF37" s="877"/>
      <c r="AG37" s="877"/>
      <c r="AH37" s="1014">
        <v>3290</v>
      </c>
      <c r="AI37" s="759" t="s">
        <v>2690</v>
      </c>
      <c r="AJ37" s="1067">
        <v>3290</v>
      </c>
      <c r="AK37" s="759" t="s">
        <v>2776</v>
      </c>
      <c r="AL37" s="1076">
        <v>3290</v>
      </c>
      <c r="AM37" s="759" t="s">
        <v>2883</v>
      </c>
      <c r="AN37" s="1087">
        <v>3290</v>
      </c>
      <c r="AO37" s="759" t="s">
        <v>2901</v>
      </c>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c r="CB37" s="759"/>
      <c r="CC37" s="759"/>
      <c r="CD37" s="759"/>
      <c r="CE37" s="759"/>
      <c r="CF37" s="759"/>
      <c r="CG37" s="759"/>
      <c r="CH37" s="759"/>
      <c r="CI37" s="759"/>
      <c r="CJ37" s="759"/>
      <c r="CK37" s="759"/>
      <c r="CL37" s="759"/>
      <c r="CM37" s="759"/>
      <c r="CN37" s="759"/>
      <c r="CO37" s="759"/>
      <c r="CP37" s="759"/>
      <c r="CQ37" s="759"/>
      <c r="CR37" s="759"/>
      <c r="CS37" s="759"/>
      <c r="CT37" s="759"/>
      <c r="CU37" s="759"/>
      <c r="CV37" s="759"/>
      <c r="CW37" s="759"/>
      <c r="CX37" s="759"/>
      <c r="CY37" s="759"/>
      <c r="CZ37" s="759"/>
      <c r="DA37" s="759"/>
      <c r="DB37" s="759"/>
      <c r="DC37" s="759"/>
      <c r="DD37" s="759"/>
      <c r="DE37" s="759"/>
      <c r="DF37" s="759"/>
      <c r="DG37" s="759"/>
      <c r="DH37" s="759"/>
      <c r="DI37" s="759"/>
      <c r="DJ37" s="759"/>
      <c r="DK37" s="759"/>
      <c r="DL37" s="759"/>
      <c r="DM37" s="759"/>
      <c r="DN37" s="759"/>
      <c r="DO37" s="759"/>
      <c r="DP37" s="759"/>
      <c r="DQ37" s="759"/>
    </row>
    <row r="38" spans="2:121" ht="16.5" x14ac:dyDescent="0.25">
      <c r="B38" s="790">
        <v>31</v>
      </c>
      <c r="C38" s="871" t="s">
        <v>1817</v>
      </c>
      <c r="D38" s="875">
        <v>5000</v>
      </c>
      <c r="E38" s="876" t="s">
        <v>2356</v>
      </c>
      <c r="F38" s="876"/>
      <c r="G38" s="876"/>
      <c r="H38" s="876">
        <v>3290</v>
      </c>
      <c r="I38" s="876" t="s">
        <v>1818</v>
      </c>
      <c r="J38" s="876"/>
      <c r="K38" s="876"/>
      <c r="L38" s="876"/>
      <c r="M38" s="876"/>
      <c r="N38" s="877"/>
      <c r="O38" s="876"/>
      <c r="P38" s="877"/>
      <c r="Q38" s="876"/>
      <c r="R38" s="877"/>
      <c r="S38" s="876"/>
      <c r="T38" s="877">
        <v>3500</v>
      </c>
      <c r="U38" s="876" t="s">
        <v>2278</v>
      </c>
      <c r="V38" s="877"/>
      <c r="W38" s="876"/>
      <c r="X38" s="892">
        <v>3100</v>
      </c>
      <c r="Y38" s="893" t="s">
        <v>2357</v>
      </c>
      <c r="Z38" s="877"/>
      <c r="AA38" s="876"/>
      <c r="AB38" s="877">
        <f>3500+3290</f>
        <v>6790</v>
      </c>
      <c r="AC38" s="963" t="s">
        <v>2299</v>
      </c>
      <c r="AD38" s="952">
        <v>3290</v>
      </c>
      <c r="AE38" s="880" t="s">
        <v>2481</v>
      </c>
      <c r="AF38" s="877"/>
      <c r="AG38" s="877"/>
      <c r="AH38" s="1014">
        <v>3290</v>
      </c>
      <c r="AI38" s="759" t="s">
        <v>2719</v>
      </c>
      <c r="AJ38" s="1076">
        <v>3604</v>
      </c>
      <c r="AK38" s="759" t="s">
        <v>2854</v>
      </c>
      <c r="AL38" s="1076">
        <v>3290</v>
      </c>
      <c r="AM38" s="759" t="s">
        <v>2884</v>
      </c>
      <c r="AN38" s="1087">
        <f>3560+90</f>
        <v>3650</v>
      </c>
      <c r="AO38" s="759" t="s">
        <v>2937</v>
      </c>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c r="CB38" s="759"/>
      <c r="CC38" s="759"/>
      <c r="CD38" s="759"/>
      <c r="CE38" s="759"/>
      <c r="CF38" s="759"/>
      <c r="CG38" s="759"/>
      <c r="CH38" s="759"/>
      <c r="CI38" s="759"/>
      <c r="CJ38" s="759"/>
      <c r="CK38" s="759"/>
      <c r="CL38" s="759"/>
      <c r="CM38" s="759"/>
      <c r="CN38" s="759"/>
      <c r="CO38" s="759"/>
      <c r="CP38" s="759"/>
      <c r="CQ38" s="759"/>
      <c r="CR38" s="759"/>
      <c r="CS38" s="759"/>
      <c r="CT38" s="759"/>
      <c r="CU38" s="759"/>
      <c r="CV38" s="759"/>
      <c r="CW38" s="759"/>
      <c r="CX38" s="759"/>
      <c r="CY38" s="759"/>
      <c r="CZ38" s="759"/>
      <c r="DA38" s="759"/>
      <c r="DB38" s="759"/>
      <c r="DC38" s="759"/>
      <c r="DD38" s="759"/>
      <c r="DE38" s="759"/>
      <c r="DF38" s="759"/>
      <c r="DG38" s="759"/>
      <c r="DH38" s="759"/>
      <c r="DI38" s="759"/>
      <c r="DJ38" s="759"/>
      <c r="DK38" s="759"/>
      <c r="DL38" s="759"/>
      <c r="DM38" s="759"/>
      <c r="DN38" s="759"/>
      <c r="DO38" s="759"/>
      <c r="DP38" s="759"/>
      <c r="DQ38" s="759"/>
    </row>
    <row r="39" spans="2:121" ht="16.5" x14ac:dyDescent="0.25">
      <c r="B39" s="790">
        <v>32</v>
      </c>
      <c r="C39" s="871" t="s">
        <v>2298</v>
      </c>
      <c r="D39" s="875">
        <v>5000</v>
      </c>
      <c r="E39" s="876" t="s">
        <v>1796</v>
      </c>
      <c r="F39" s="877"/>
      <c r="G39" s="876"/>
      <c r="H39" s="875">
        <v>3290</v>
      </c>
      <c r="I39" s="876"/>
      <c r="J39" s="877"/>
      <c r="K39" s="876"/>
      <c r="L39" s="877"/>
      <c r="M39" s="876"/>
      <c r="N39" s="877"/>
      <c r="O39" s="876"/>
      <c r="P39" s="877"/>
      <c r="Q39" s="876"/>
      <c r="R39" s="877">
        <v>3300</v>
      </c>
      <c r="S39" s="876" t="s">
        <v>2358</v>
      </c>
      <c r="T39" s="877"/>
      <c r="U39" s="876"/>
      <c r="V39" s="877">
        <v>3290</v>
      </c>
      <c r="W39" s="876" t="s">
        <v>2359</v>
      </c>
      <c r="X39" s="877"/>
      <c r="Y39" s="876"/>
      <c r="Z39" s="877"/>
      <c r="AA39" s="876"/>
      <c r="AB39" s="877">
        <v>3290</v>
      </c>
      <c r="AC39" s="876"/>
      <c r="AD39" s="952"/>
      <c r="AE39" s="880"/>
      <c r="AF39" s="944">
        <v>3290</v>
      </c>
      <c r="AG39" s="877"/>
      <c r="AH39" s="1014">
        <v>3290</v>
      </c>
      <c r="AI39" s="759"/>
      <c r="AJ39" s="1067">
        <v>3290</v>
      </c>
      <c r="AK39" s="759"/>
      <c r="AL39" s="1076">
        <v>3290</v>
      </c>
      <c r="AM39" s="759"/>
      <c r="AN39" s="1087">
        <v>3290</v>
      </c>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59"/>
      <c r="CI39" s="759"/>
      <c r="CJ39" s="759"/>
      <c r="CK39" s="759"/>
      <c r="CL39" s="759"/>
      <c r="CM39" s="759"/>
      <c r="CN39" s="759"/>
      <c r="CO39" s="759"/>
      <c r="CP39" s="759"/>
      <c r="CQ39" s="759"/>
      <c r="CR39" s="759"/>
      <c r="CS39" s="759"/>
      <c r="CT39" s="759"/>
      <c r="CU39" s="759"/>
      <c r="CV39" s="759"/>
      <c r="CW39" s="759"/>
      <c r="CX39" s="759"/>
      <c r="CY39" s="759"/>
      <c r="CZ39" s="759"/>
      <c r="DA39" s="759"/>
      <c r="DB39" s="759"/>
      <c r="DC39" s="759"/>
      <c r="DD39" s="759"/>
      <c r="DE39" s="759"/>
      <c r="DF39" s="759"/>
      <c r="DG39" s="759"/>
      <c r="DH39" s="759"/>
      <c r="DI39" s="759"/>
      <c r="DJ39" s="759"/>
      <c r="DK39" s="759"/>
      <c r="DL39" s="759"/>
      <c r="DM39" s="759"/>
      <c r="DN39" s="759"/>
      <c r="DO39" s="759"/>
      <c r="DP39" s="759"/>
      <c r="DQ39" s="759"/>
    </row>
    <row r="40" spans="2:121" ht="16.5" x14ac:dyDescent="0.25">
      <c r="B40" s="790">
        <v>33</v>
      </c>
      <c r="C40" s="871" t="s">
        <v>1802</v>
      </c>
      <c r="D40" s="875">
        <v>5000</v>
      </c>
      <c r="E40" s="876" t="s">
        <v>1892</v>
      </c>
      <c r="F40" s="877"/>
      <c r="G40" s="876"/>
      <c r="H40" s="875">
        <v>3290</v>
      </c>
      <c r="I40" s="876" t="s">
        <v>1904</v>
      </c>
      <c r="J40" s="877"/>
      <c r="K40" s="876"/>
      <c r="L40" s="877"/>
      <c r="M40" s="876"/>
      <c r="N40" s="877"/>
      <c r="O40" s="876"/>
      <c r="P40" s="877"/>
      <c r="Q40" s="876"/>
      <c r="R40" s="877">
        <v>3290</v>
      </c>
      <c r="S40" s="876" t="s">
        <v>2313</v>
      </c>
      <c r="T40" s="877"/>
      <c r="U40" s="876"/>
      <c r="V40" s="877">
        <v>3290</v>
      </c>
      <c r="W40" s="876" t="s">
        <v>2250</v>
      </c>
      <c r="X40" s="877"/>
      <c r="Y40" s="876"/>
      <c r="Z40" s="877"/>
      <c r="AA40" s="876"/>
      <c r="AB40" s="877">
        <v>3290</v>
      </c>
      <c r="AC40" s="876" t="s">
        <v>2252</v>
      </c>
      <c r="AD40" s="952">
        <v>3290</v>
      </c>
      <c r="AE40" s="880" t="s">
        <v>2480</v>
      </c>
      <c r="AF40" s="877"/>
      <c r="AG40" s="877"/>
      <c r="AH40" s="1014">
        <v>3290</v>
      </c>
      <c r="AI40" s="759" t="s">
        <v>2705</v>
      </c>
      <c r="AJ40" s="1067">
        <v>3290</v>
      </c>
      <c r="AK40" s="759" t="s">
        <v>2804</v>
      </c>
      <c r="AL40" s="1076">
        <v>3290</v>
      </c>
      <c r="AM40" s="759" t="s">
        <v>2875</v>
      </c>
      <c r="AN40" s="1087">
        <v>3290</v>
      </c>
      <c r="AO40" s="759" t="s">
        <v>2902</v>
      </c>
      <c r="AP40" s="759"/>
      <c r="AQ40" s="759"/>
      <c r="AR40" s="759"/>
      <c r="AS40" s="759"/>
      <c r="AT40" s="759"/>
      <c r="AU40" s="759"/>
      <c r="AV40" s="759"/>
      <c r="AW40" s="759"/>
      <c r="AX40" s="759"/>
      <c r="AY40" s="759"/>
      <c r="AZ40" s="759"/>
      <c r="BA40" s="759"/>
      <c r="BB40" s="759"/>
      <c r="BC40" s="759"/>
      <c r="BD40" s="759"/>
      <c r="BE40" s="759"/>
      <c r="BF40" s="759"/>
      <c r="BG40" s="759"/>
      <c r="BH40" s="759"/>
      <c r="BI40" s="759"/>
      <c r="BJ40" s="759"/>
      <c r="BK40" s="759"/>
      <c r="BL40" s="759"/>
      <c r="BM40" s="759"/>
      <c r="BN40" s="759"/>
      <c r="BO40" s="759"/>
      <c r="BP40" s="759"/>
      <c r="BQ40" s="759"/>
      <c r="BR40" s="759"/>
      <c r="BS40" s="759"/>
      <c r="BT40" s="759"/>
      <c r="BU40" s="759"/>
      <c r="BV40" s="759"/>
      <c r="BW40" s="759"/>
      <c r="BX40" s="759"/>
      <c r="BY40" s="759"/>
      <c r="BZ40" s="759"/>
      <c r="CA40" s="759"/>
      <c r="CB40" s="759"/>
      <c r="CC40" s="759"/>
      <c r="CD40" s="759"/>
      <c r="CE40" s="759"/>
      <c r="CF40" s="759"/>
      <c r="CG40" s="759"/>
      <c r="CH40" s="759"/>
      <c r="CI40" s="759"/>
      <c r="CJ40" s="759"/>
      <c r="CK40" s="759"/>
      <c r="CL40" s="759"/>
      <c r="CM40" s="759"/>
      <c r="CN40" s="759"/>
      <c r="CO40" s="759"/>
      <c r="CP40" s="759"/>
      <c r="CQ40" s="759"/>
      <c r="CR40" s="759"/>
      <c r="CS40" s="759"/>
      <c r="CT40" s="759"/>
      <c r="CU40" s="759"/>
      <c r="CV40" s="759"/>
      <c r="CW40" s="759"/>
      <c r="CX40" s="759"/>
      <c r="CY40" s="759"/>
      <c r="CZ40" s="759"/>
      <c r="DA40" s="759"/>
      <c r="DB40" s="759"/>
      <c r="DC40" s="759"/>
      <c r="DD40" s="759"/>
      <c r="DE40" s="759"/>
      <c r="DF40" s="759"/>
      <c r="DG40" s="759"/>
      <c r="DH40" s="759"/>
      <c r="DI40" s="759"/>
      <c r="DJ40" s="759"/>
      <c r="DK40" s="759"/>
      <c r="DL40" s="759"/>
      <c r="DM40" s="759"/>
      <c r="DN40" s="759"/>
      <c r="DO40" s="759"/>
      <c r="DP40" s="759"/>
      <c r="DQ40" s="759"/>
    </row>
    <row r="41" spans="2:121" ht="16.5" hidden="1" x14ac:dyDescent="0.25">
      <c r="C41" s="894" t="s">
        <v>2320</v>
      </c>
      <c r="D41" s="877"/>
      <c r="E41" s="876"/>
      <c r="F41" s="877"/>
      <c r="G41" s="876"/>
      <c r="H41" s="877"/>
      <c r="I41" s="876"/>
      <c r="J41" s="877"/>
      <c r="K41" s="876"/>
      <c r="L41" s="877"/>
      <c r="M41" s="876"/>
      <c r="N41" s="877"/>
      <c r="O41" s="876"/>
      <c r="P41" s="877"/>
      <c r="Q41" s="876"/>
      <c r="R41" s="877"/>
      <c r="S41" s="876"/>
      <c r="T41" s="877"/>
      <c r="U41" s="876"/>
      <c r="V41" s="877"/>
      <c r="W41" s="876"/>
      <c r="X41" s="877"/>
      <c r="Y41" s="876"/>
      <c r="Z41" s="877"/>
      <c r="AA41" s="876"/>
      <c r="AB41" s="877"/>
      <c r="AC41" s="876"/>
      <c r="AD41" s="877"/>
      <c r="AE41" s="876"/>
      <c r="AF41" s="877"/>
      <c r="AG41" s="877"/>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759"/>
      <c r="DE41" s="759"/>
      <c r="DF41" s="759"/>
      <c r="DG41" s="759"/>
      <c r="DH41" s="759"/>
      <c r="DI41" s="759"/>
      <c r="DJ41" s="759"/>
      <c r="DK41" s="759"/>
      <c r="DL41" s="759"/>
      <c r="DM41" s="759"/>
      <c r="DN41" s="759"/>
      <c r="DO41" s="759"/>
      <c r="DP41" s="759"/>
      <c r="DQ41" s="759"/>
    </row>
    <row r="42" spans="2:121" ht="18" customHeight="1" x14ac:dyDescent="0.25">
      <c r="B42" s="524"/>
      <c r="C42" s="894"/>
      <c r="D42" s="894"/>
      <c r="E42" s="894"/>
      <c r="F42" s="894"/>
      <c r="G42" s="894"/>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472"/>
      <c r="AG42" s="472"/>
    </row>
    <row r="43" spans="2:121" ht="16.5" x14ac:dyDescent="0.25">
      <c r="C43" s="472"/>
      <c r="D43" s="472"/>
      <c r="E43" s="829"/>
      <c r="F43" s="472"/>
      <c r="G43" s="829"/>
      <c r="H43" s="472"/>
      <c r="I43" s="829"/>
      <c r="J43" s="472"/>
      <c r="K43" s="829"/>
      <c r="L43" s="472"/>
      <c r="M43" s="829"/>
      <c r="N43" s="557"/>
      <c r="O43" s="829"/>
      <c r="P43" s="557"/>
      <c r="Q43" s="829"/>
      <c r="R43" s="557"/>
      <c r="S43" s="829"/>
      <c r="T43" s="557"/>
      <c r="U43" s="829"/>
      <c r="V43" s="557"/>
      <c r="W43" s="829"/>
      <c r="X43" s="519"/>
      <c r="Y43" s="829"/>
      <c r="Z43" s="472"/>
      <c r="AA43" s="829"/>
      <c r="AB43" s="472"/>
      <c r="AC43" s="829"/>
      <c r="AD43" s="472"/>
      <c r="AE43" s="829"/>
      <c r="AF43" s="472"/>
      <c r="AG43" s="472"/>
    </row>
    <row r="44" spans="2:121" ht="16.5" x14ac:dyDescent="0.25">
      <c r="C44" s="472"/>
      <c r="D44" s="472"/>
      <c r="E44" s="829"/>
      <c r="F44" s="472"/>
      <c r="G44" s="829"/>
      <c r="H44" s="472"/>
      <c r="I44" s="829"/>
      <c r="J44" s="472"/>
      <c r="K44" s="829"/>
      <c r="L44" s="472"/>
      <c r="M44" s="829"/>
      <c r="N44" s="557"/>
      <c r="O44" s="829"/>
      <c r="P44" s="557"/>
      <c r="Q44" s="829"/>
      <c r="R44" s="557"/>
      <c r="S44" s="829"/>
      <c r="T44" s="557"/>
      <c r="U44" s="829"/>
      <c r="V44" s="557"/>
      <c r="W44" s="829"/>
      <c r="X44" s="519"/>
      <c r="Y44" s="829"/>
      <c r="Z44" s="472"/>
      <c r="AA44" s="829"/>
      <c r="AB44" s="472"/>
      <c r="AC44" s="829"/>
      <c r="AD44" s="472"/>
      <c r="AE44" s="829"/>
      <c r="AF44" s="472"/>
      <c r="AG44" s="472"/>
    </row>
    <row r="45" spans="2:121" ht="16.5" x14ac:dyDescent="0.25">
      <c r="B45" s="792"/>
      <c r="C45" s="936" t="s">
        <v>2686</v>
      </c>
      <c r="D45" s="472"/>
      <c r="E45" s="829"/>
      <c r="F45" s="472"/>
      <c r="G45" s="829"/>
      <c r="H45" s="472"/>
      <c r="I45" s="829"/>
      <c r="J45" s="472"/>
      <c r="K45" s="829"/>
      <c r="L45" s="472"/>
      <c r="M45" s="829"/>
      <c r="N45" s="557"/>
      <c r="O45" s="829"/>
      <c r="P45" s="557"/>
      <c r="Q45" s="829"/>
      <c r="R45" s="557"/>
      <c r="S45" s="829"/>
      <c r="T45" s="557"/>
      <c r="U45" s="829"/>
      <c r="V45" s="557"/>
      <c r="W45" s="829"/>
      <c r="X45" s="519"/>
      <c r="Y45" s="829"/>
      <c r="Z45" s="472"/>
      <c r="AA45" s="829"/>
      <c r="AB45" s="472"/>
      <c r="AC45" s="829"/>
      <c r="AD45" s="472"/>
      <c r="AE45" s="829"/>
      <c r="AF45" s="472"/>
      <c r="AG45" s="472"/>
    </row>
    <row r="46" spans="2:121" ht="16.5" customHeight="1" x14ac:dyDescent="0.25">
      <c r="B46" s="790">
        <v>14</v>
      </c>
      <c r="C46" s="871" t="s">
        <v>1743</v>
      </c>
      <c r="D46" s="881">
        <v>3000</v>
      </c>
      <c r="E46" s="876" t="s">
        <v>1770</v>
      </c>
      <c r="F46" s="881">
        <v>3100</v>
      </c>
      <c r="G46" s="876" t="s">
        <v>1768</v>
      </c>
      <c r="H46" s="875">
        <v>3100</v>
      </c>
      <c r="I46" s="876" t="s">
        <v>1826</v>
      </c>
      <c r="J46" s="875">
        <v>3100</v>
      </c>
      <c r="K46" s="876" t="s">
        <v>1912</v>
      </c>
      <c r="L46" s="877"/>
      <c r="M46" s="876"/>
      <c r="N46" s="877"/>
      <c r="O46" s="876"/>
      <c r="P46" s="877"/>
      <c r="Q46" s="876"/>
      <c r="R46" s="877"/>
      <c r="S46" s="876"/>
      <c r="T46" s="877"/>
      <c r="U46" s="876"/>
      <c r="V46" s="877"/>
      <c r="W46" s="876"/>
      <c r="X46" s="877"/>
      <c r="Y46" s="876"/>
      <c r="Z46" s="877"/>
      <c r="AA46" s="876"/>
      <c r="AB46" s="877"/>
      <c r="AC46" s="876"/>
      <c r="AD46" s="879"/>
      <c r="AE46" s="880"/>
      <c r="AF46" s="877"/>
      <c r="AG46" s="877"/>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59"/>
      <c r="BJ46" s="759"/>
      <c r="BK46" s="759"/>
      <c r="BL46" s="759"/>
      <c r="BM46" s="759"/>
      <c r="BN46" s="759"/>
      <c r="BO46" s="759"/>
      <c r="BP46" s="759"/>
      <c r="BQ46" s="759"/>
      <c r="BR46" s="759"/>
      <c r="BS46" s="759"/>
      <c r="BT46" s="759"/>
      <c r="BU46" s="759"/>
      <c r="BV46" s="759"/>
      <c r="BW46" s="759"/>
      <c r="BX46" s="759"/>
      <c r="BY46" s="759"/>
      <c r="BZ46" s="759"/>
      <c r="CA46" s="759"/>
      <c r="CB46" s="759"/>
      <c r="CC46" s="759"/>
      <c r="CD46" s="759"/>
      <c r="CE46" s="759"/>
      <c r="CF46" s="759"/>
      <c r="CG46" s="759"/>
      <c r="CH46" s="759"/>
      <c r="CI46" s="759"/>
      <c r="CJ46" s="759"/>
      <c r="CK46" s="759"/>
      <c r="CL46" s="759"/>
      <c r="CM46" s="759"/>
      <c r="CN46" s="759"/>
      <c r="CO46" s="759"/>
      <c r="CP46" s="759"/>
      <c r="CQ46" s="759"/>
      <c r="CR46" s="759"/>
      <c r="CS46" s="759"/>
      <c r="CT46" s="759"/>
      <c r="CU46" s="759"/>
      <c r="CV46" s="759"/>
      <c r="CW46" s="759"/>
      <c r="CX46" s="759"/>
      <c r="CY46" s="759"/>
      <c r="CZ46" s="759"/>
      <c r="DA46" s="759"/>
      <c r="DB46" s="759"/>
      <c r="DC46" s="759"/>
      <c r="DD46" s="759"/>
      <c r="DE46" s="759"/>
      <c r="DF46" s="759"/>
      <c r="DG46" s="759"/>
      <c r="DH46" s="759"/>
      <c r="DI46" s="759"/>
      <c r="DJ46" s="759"/>
      <c r="DK46" s="759"/>
      <c r="DL46" s="759"/>
      <c r="DM46" s="759"/>
      <c r="DN46" s="759"/>
      <c r="DO46" s="759"/>
      <c r="DP46" s="759"/>
      <c r="DQ46" s="759"/>
    </row>
    <row r="47" spans="2:121" ht="16.5" customHeight="1" x14ac:dyDescent="0.25">
      <c r="B47" s="790">
        <v>16</v>
      </c>
      <c r="C47" s="871" t="s">
        <v>1748</v>
      </c>
      <c r="D47" s="881">
        <v>1500</v>
      </c>
      <c r="E47" s="882" t="s">
        <v>1883</v>
      </c>
      <c r="F47" s="881"/>
      <c r="G47" s="882"/>
      <c r="H47" s="881"/>
      <c r="I47" s="882"/>
      <c r="J47" s="881"/>
      <c r="K47" s="876"/>
      <c r="L47" s="877"/>
      <c r="M47" s="876"/>
      <c r="N47" s="877"/>
      <c r="O47" s="876"/>
      <c r="P47" s="877"/>
      <c r="Q47" s="876"/>
      <c r="R47" s="877"/>
      <c r="S47" s="876"/>
      <c r="T47" s="877"/>
      <c r="U47" s="876"/>
      <c r="V47" s="877"/>
      <c r="W47" s="876"/>
      <c r="X47" s="877"/>
      <c r="Y47" s="876"/>
      <c r="Z47" s="877"/>
      <c r="AA47" s="876"/>
      <c r="AB47" s="877"/>
      <c r="AC47" s="876"/>
      <c r="AD47" s="879"/>
      <c r="AE47" s="880"/>
      <c r="AF47" s="877"/>
      <c r="AG47" s="877"/>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59"/>
      <c r="BJ47" s="759"/>
      <c r="BK47" s="759"/>
      <c r="BL47" s="759"/>
      <c r="BM47" s="759"/>
      <c r="BN47" s="759"/>
      <c r="BO47" s="759"/>
      <c r="BP47" s="759"/>
      <c r="BQ47" s="759"/>
      <c r="BR47" s="759"/>
      <c r="BS47" s="759"/>
      <c r="BT47" s="759"/>
      <c r="BU47" s="759"/>
      <c r="BV47" s="759"/>
      <c r="BW47" s="759"/>
      <c r="BX47" s="759"/>
      <c r="BY47" s="759"/>
      <c r="BZ47" s="759"/>
      <c r="CA47" s="759"/>
      <c r="CB47" s="759"/>
      <c r="CC47" s="759"/>
      <c r="CD47" s="759"/>
      <c r="CE47" s="759"/>
      <c r="CF47" s="759"/>
      <c r="CG47" s="759"/>
      <c r="CH47" s="759"/>
      <c r="CI47" s="759"/>
      <c r="CJ47" s="759"/>
      <c r="CK47" s="759"/>
      <c r="CL47" s="759"/>
      <c r="CM47" s="759"/>
      <c r="CN47" s="759"/>
      <c r="CO47" s="759"/>
      <c r="CP47" s="759"/>
      <c r="CQ47" s="759"/>
      <c r="CR47" s="759"/>
      <c r="CS47" s="759"/>
      <c r="CT47" s="759"/>
      <c r="CU47" s="759"/>
      <c r="CV47" s="759"/>
      <c r="CW47" s="759"/>
      <c r="CX47" s="759"/>
      <c r="CY47" s="759"/>
      <c r="CZ47" s="759"/>
      <c r="DA47" s="759"/>
      <c r="DB47" s="759"/>
      <c r="DC47" s="759"/>
      <c r="DD47" s="759"/>
      <c r="DE47" s="759"/>
      <c r="DF47" s="759"/>
      <c r="DG47" s="759"/>
      <c r="DH47" s="759"/>
      <c r="DI47" s="759"/>
      <c r="DJ47" s="759"/>
      <c r="DK47" s="759"/>
      <c r="DL47" s="759"/>
      <c r="DM47" s="759"/>
      <c r="DN47" s="759"/>
      <c r="DO47" s="759"/>
      <c r="DP47" s="759"/>
      <c r="DQ47" s="759"/>
    </row>
    <row r="48" spans="2:121" ht="16.5" x14ac:dyDescent="0.25">
      <c r="C48" s="472"/>
      <c r="D48" s="472"/>
      <c r="E48" s="829"/>
      <c r="F48" s="472"/>
      <c r="G48" s="829"/>
      <c r="H48" s="472"/>
      <c r="I48" s="829"/>
      <c r="J48" s="472"/>
      <c r="K48" s="829"/>
      <c r="L48" s="472"/>
      <c r="M48" s="829"/>
      <c r="N48" s="557"/>
      <c r="O48" s="829"/>
      <c r="P48" s="557"/>
      <c r="Q48" s="829"/>
      <c r="R48" s="557"/>
      <c r="S48" s="829"/>
      <c r="T48" s="557"/>
      <c r="U48" s="829"/>
      <c r="V48" s="557"/>
      <c r="W48" s="829"/>
      <c r="X48" s="519"/>
      <c r="Y48" s="829"/>
      <c r="Z48" s="472"/>
      <c r="AA48" s="829"/>
      <c r="AB48" s="472"/>
      <c r="AC48" s="829"/>
      <c r="AD48" s="472"/>
      <c r="AE48" s="829"/>
      <c r="AF48" s="472"/>
      <c r="AG48" s="472"/>
    </row>
    <row r="49" spans="2:121" ht="16.5" x14ac:dyDescent="0.25">
      <c r="B49" s="792"/>
      <c r="C49" s="936" t="s">
        <v>2688</v>
      </c>
      <c r="D49" s="472"/>
      <c r="E49" s="829"/>
      <c r="F49" s="472"/>
      <c r="G49" s="829"/>
      <c r="H49" s="472"/>
      <c r="I49" s="829"/>
      <c r="J49" s="472"/>
      <c r="K49" s="829"/>
      <c r="L49" s="472"/>
      <c r="M49" s="829"/>
      <c r="N49" s="557"/>
      <c r="O49" s="829"/>
      <c r="P49" s="557"/>
      <c r="Q49" s="829"/>
      <c r="R49" s="557"/>
      <c r="S49" s="829"/>
      <c r="T49" s="557"/>
      <c r="U49" s="829"/>
      <c r="V49" s="557"/>
      <c r="W49" s="829"/>
      <c r="X49" s="519"/>
      <c r="Y49" s="829"/>
      <c r="Z49" s="472"/>
      <c r="AA49" s="829"/>
      <c r="AB49" s="472"/>
      <c r="AC49" s="829"/>
      <c r="AD49" s="472"/>
      <c r="AE49" s="829"/>
      <c r="AF49" s="472"/>
      <c r="AG49" s="472"/>
    </row>
    <row r="50" spans="2:121" ht="16.5" x14ac:dyDescent="0.25">
      <c r="B50" s="791"/>
      <c r="C50" s="891" t="s">
        <v>1727</v>
      </c>
      <c r="D50" s="875">
        <v>5000</v>
      </c>
      <c r="E50" s="876" t="s">
        <v>1728</v>
      </c>
      <c r="F50" s="877"/>
      <c r="G50" s="876"/>
      <c r="H50" s="881">
        <v>3290</v>
      </c>
      <c r="I50" s="876" t="s">
        <v>2346</v>
      </c>
      <c r="J50" s="877" t="s">
        <v>242</v>
      </c>
      <c r="K50" s="876"/>
      <c r="L50" s="877"/>
      <c r="M50" s="876"/>
      <c r="N50" s="877"/>
      <c r="O50" s="876"/>
      <c r="P50" s="877"/>
      <c r="Q50" s="876"/>
      <c r="R50" s="877"/>
      <c r="S50" s="876"/>
      <c r="T50" s="877"/>
      <c r="U50" s="876"/>
      <c r="V50" s="877"/>
      <c r="W50" s="876"/>
      <c r="X50" s="877"/>
      <c r="Y50" s="876"/>
      <c r="Z50" s="877"/>
      <c r="AA50" s="876"/>
      <c r="AB50" s="877"/>
      <c r="AC50" s="876"/>
      <c r="AD50" s="879"/>
      <c r="AE50" s="880"/>
      <c r="AF50" s="877"/>
      <c r="AG50" s="877"/>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59"/>
      <c r="CE50" s="759"/>
      <c r="CF50" s="759"/>
      <c r="CG50" s="759"/>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759"/>
      <c r="DH50" s="759"/>
      <c r="DI50" s="759"/>
      <c r="DJ50" s="759"/>
      <c r="DK50" s="759"/>
      <c r="DL50" s="759"/>
      <c r="DM50" s="759"/>
      <c r="DN50" s="759"/>
      <c r="DO50" s="759"/>
      <c r="DP50" s="759"/>
      <c r="DQ50" s="759"/>
    </row>
    <row r="51" spans="2:121" ht="16.5" x14ac:dyDescent="0.25">
      <c r="C51" s="472"/>
      <c r="D51" s="472"/>
      <c r="E51" s="829"/>
      <c r="F51" s="472"/>
      <c r="G51" s="829"/>
      <c r="H51" s="472"/>
      <c r="I51" s="829"/>
      <c r="J51" s="472"/>
      <c r="K51" s="829"/>
      <c r="L51" s="472"/>
      <c r="M51" s="829"/>
      <c r="N51" s="557"/>
      <c r="O51" s="829"/>
      <c r="P51" s="557"/>
      <c r="Q51" s="829"/>
      <c r="R51" s="557"/>
      <c r="S51" s="829"/>
      <c r="T51" s="557"/>
      <c r="U51" s="829"/>
      <c r="V51" s="557"/>
      <c r="W51" s="829"/>
      <c r="X51" s="519"/>
      <c r="Y51" s="829"/>
      <c r="Z51" s="472"/>
      <c r="AA51" s="829"/>
      <c r="AB51" s="472"/>
      <c r="AC51" s="829"/>
      <c r="AD51" s="472"/>
      <c r="AE51" s="829"/>
      <c r="AF51" s="472"/>
      <c r="AG51" s="472"/>
    </row>
    <row r="52" spans="2:121" ht="16.5" x14ac:dyDescent="0.25">
      <c r="C52" s="472"/>
      <c r="D52" s="472"/>
      <c r="E52" s="829"/>
      <c r="F52" s="472"/>
      <c r="G52" s="829"/>
      <c r="H52" s="472"/>
      <c r="I52" s="829"/>
      <c r="J52" s="472"/>
      <c r="K52" s="829"/>
      <c r="L52" s="472"/>
      <c r="M52" s="829"/>
      <c r="N52" s="557"/>
      <c r="O52" s="829"/>
      <c r="P52" s="557"/>
      <c r="Q52" s="829"/>
      <c r="R52" s="557"/>
      <c r="S52" s="829"/>
      <c r="T52" s="557"/>
      <c r="U52" s="829"/>
      <c r="V52" s="557"/>
      <c r="W52" s="829"/>
      <c r="X52" s="519"/>
      <c r="Y52" s="829"/>
      <c r="Z52" s="472"/>
      <c r="AA52" s="829"/>
      <c r="AB52" s="472"/>
      <c r="AC52" s="829"/>
      <c r="AD52" s="472"/>
      <c r="AE52" s="829"/>
      <c r="AF52" s="472"/>
      <c r="AG52" s="472"/>
    </row>
    <row r="53" spans="2:121" ht="16.5" x14ac:dyDescent="0.25">
      <c r="C53" s="472"/>
      <c r="D53" s="472"/>
      <c r="E53" s="829"/>
      <c r="F53" s="472"/>
      <c r="G53" s="829"/>
      <c r="H53" s="472"/>
      <c r="I53" s="829"/>
      <c r="J53" s="472"/>
      <c r="K53" s="829"/>
      <c r="L53" s="472"/>
      <c r="M53" s="829"/>
      <c r="N53" s="557"/>
      <c r="O53" s="829"/>
      <c r="P53" s="557"/>
      <c r="Q53" s="829"/>
      <c r="R53" s="557"/>
      <c r="S53" s="829"/>
      <c r="T53" s="557"/>
      <c r="U53" s="829"/>
      <c r="V53" s="557"/>
      <c r="W53" s="829"/>
      <c r="X53" s="519"/>
      <c r="Y53" s="829"/>
      <c r="Z53" s="472"/>
      <c r="AA53" s="829"/>
      <c r="AB53" s="472"/>
      <c r="AC53" s="829"/>
      <c r="AD53" s="472"/>
      <c r="AE53" s="829"/>
      <c r="AF53" s="472"/>
      <c r="AG53" s="472"/>
    </row>
    <row r="54" spans="2:121" ht="16.5" x14ac:dyDescent="0.25">
      <c r="C54" s="472"/>
      <c r="D54" s="472"/>
      <c r="E54" s="829"/>
      <c r="F54" s="472"/>
      <c r="G54" s="829"/>
      <c r="H54" s="472"/>
      <c r="I54" s="829"/>
      <c r="J54" s="472"/>
      <c r="K54" s="829"/>
      <c r="L54" s="472"/>
      <c r="M54" s="829"/>
      <c r="N54" s="557"/>
      <c r="O54" s="829"/>
      <c r="P54" s="557"/>
      <c r="Q54" s="829"/>
      <c r="R54" s="557"/>
      <c r="S54" s="829"/>
      <c r="T54" s="557"/>
      <c r="U54" s="829"/>
      <c r="V54" s="557"/>
      <c r="W54" s="829"/>
      <c r="X54" s="519"/>
      <c r="Y54" s="829"/>
      <c r="Z54" s="472"/>
      <c r="AA54" s="829"/>
      <c r="AB54" s="472"/>
      <c r="AC54" s="829"/>
      <c r="AD54" s="472"/>
      <c r="AE54" s="829"/>
      <c r="AF54" s="472"/>
      <c r="AG54" s="472"/>
    </row>
    <row r="55" spans="2:121" ht="16.5" x14ac:dyDescent="0.25">
      <c r="C55" s="472"/>
      <c r="D55" s="472"/>
      <c r="E55" s="829"/>
      <c r="F55" s="472"/>
      <c r="G55" s="829"/>
      <c r="H55" s="472"/>
      <c r="I55" s="829"/>
      <c r="J55" s="472"/>
      <c r="K55" s="829"/>
      <c r="L55" s="472"/>
      <c r="M55" s="829"/>
      <c r="N55" s="557"/>
      <c r="O55" s="829"/>
      <c r="P55" s="557"/>
      <c r="Q55" s="829"/>
      <c r="R55" s="557"/>
      <c r="S55" s="829"/>
      <c r="T55" s="557"/>
      <c r="U55" s="829"/>
      <c r="V55" s="557"/>
      <c r="W55" s="829"/>
      <c r="X55" s="519"/>
      <c r="Y55" s="829"/>
      <c r="Z55" s="472"/>
      <c r="AA55" s="829"/>
      <c r="AB55" s="472"/>
      <c r="AC55" s="829"/>
      <c r="AD55" s="472"/>
      <c r="AE55" s="829"/>
      <c r="AF55" s="472"/>
      <c r="AG55" s="472"/>
    </row>
    <row r="56" spans="2:121" ht="16.5" x14ac:dyDescent="0.25">
      <c r="C56" s="472"/>
      <c r="D56" s="472"/>
      <c r="E56" s="829"/>
      <c r="F56" s="472"/>
      <c r="G56" s="829"/>
      <c r="H56" s="472"/>
      <c r="I56" s="829"/>
      <c r="J56" s="472"/>
      <c r="K56" s="829"/>
      <c r="L56" s="472"/>
      <c r="M56" s="829"/>
      <c r="N56" s="557"/>
      <c r="O56" s="829"/>
      <c r="P56" s="557"/>
      <c r="Q56" s="829"/>
      <c r="R56" s="557"/>
      <c r="S56" s="829"/>
      <c r="T56" s="557"/>
      <c r="U56" s="829"/>
      <c r="V56" s="557"/>
      <c r="W56" s="829"/>
      <c r="X56" s="519"/>
      <c r="Y56" s="829"/>
      <c r="Z56" s="472"/>
      <c r="AA56" s="829"/>
      <c r="AB56" s="472"/>
      <c r="AC56" s="829"/>
      <c r="AD56" s="472"/>
      <c r="AE56" s="829"/>
      <c r="AF56" s="472"/>
      <c r="AG56" s="472"/>
    </row>
  </sheetData>
  <sortState ref="C6:F33">
    <sortCondition ref="C6"/>
  </sortState>
  <mergeCells count="6">
    <mergeCell ref="AH3:AO3"/>
    <mergeCell ref="B1:C3"/>
    <mergeCell ref="B34:C35"/>
    <mergeCell ref="F3:H3"/>
    <mergeCell ref="D1:D3"/>
    <mergeCell ref="I3:AG3"/>
  </mergeCells>
  <pageMargins left="1.5748031496062993" right="0.70866141732283472" top="0" bottom="0" header="0" footer="0.31496062992125984"/>
  <pageSetup fitToWidth="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W320"/>
  <sheetViews>
    <sheetView tabSelected="1" zoomScale="80" zoomScaleNormal="80" workbookViewId="0">
      <selection sqref="A1:I28"/>
    </sheetView>
  </sheetViews>
  <sheetFormatPr baseColWidth="10" defaultRowHeight="15" x14ac:dyDescent="0.25"/>
  <cols>
    <col min="1" max="1" width="21.42578125" customWidth="1"/>
    <col min="2" max="2" width="23.140625" customWidth="1"/>
    <col min="3" max="3" width="9.42578125" bestFit="1" customWidth="1"/>
    <col min="4" max="4" width="12.42578125" bestFit="1" customWidth="1"/>
    <col min="5" max="5" width="13.42578125" customWidth="1"/>
    <col min="11" max="11" width="15.140625" bestFit="1" customWidth="1"/>
    <col min="12" max="12" width="12" customWidth="1"/>
    <col min="13" max="13" width="18.85546875" customWidth="1"/>
    <col min="14" max="14" width="22.5703125" customWidth="1"/>
    <col min="15" max="15" width="12" bestFit="1" customWidth="1"/>
  </cols>
  <sheetData>
    <row r="1" spans="1:21" ht="15.75" thickBot="1" x14ac:dyDescent="0.3">
      <c r="A1" s="1227" t="s">
        <v>585</v>
      </c>
      <c r="B1" s="1228"/>
      <c r="C1" s="1228"/>
      <c r="D1" s="1228"/>
      <c r="E1" s="1228"/>
      <c r="F1" s="1228"/>
      <c r="G1" s="1228"/>
      <c r="H1" s="1228"/>
      <c r="I1" s="1229"/>
      <c r="M1" s="1227" t="s">
        <v>585</v>
      </c>
      <c r="N1" s="1228"/>
      <c r="O1" s="1228"/>
      <c r="P1" s="1228"/>
      <c r="Q1" s="1228"/>
      <c r="R1" s="1228"/>
      <c r="S1" s="1228"/>
      <c r="T1" s="1228"/>
      <c r="U1" s="1229"/>
    </row>
    <row r="2" spans="1:21" x14ac:dyDescent="0.25">
      <c r="A2" s="779"/>
      <c r="B2" s="780"/>
      <c r="C2" s="780"/>
      <c r="D2" s="780"/>
      <c r="E2" s="780"/>
      <c r="F2" s="780"/>
      <c r="G2" s="780"/>
      <c r="H2" s="780"/>
      <c r="I2" s="781"/>
      <c r="M2" s="779"/>
      <c r="N2" s="780"/>
      <c r="O2" s="780"/>
      <c r="P2" s="780"/>
      <c r="Q2" s="780"/>
      <c r="R2" s="780"/>
      <c r="S2" s="780"/>
      <c r="T2" s="780"/>
      <c r="U2" s="781"/>
    </row>
    <row r="3" spans="1:21" s="12" customFormat="1" ht="18.75" x14ac:dyDescent="0.3">
      <c r="A3" s="1258" t="s">
        <v>2466</v>
      </c>
      <c r="B3" s="1248"/>
      <c r="C3" s="1248"/>
      <c r="D3" s="1248"/>
      <c r="E3" s="1248"/>
      <c r="F3" s="1248"/>
      <c r="G3" s="1248"/>
      <c r="H3" s="1248"/>
      <c r="I3" s="1259"/>
      <c r="J3" s="156" t="s">
        <v>2517</v>
      </c>
      <c r="M3" s="1258" t="s">
        <v>2466</v>
      </c>
      <c r="N3" s="1248"/>
      <c r="O3" s="1248"/>
      <c r="P3" s="1248"/>
      <c r="Q3" s="1248"/>
      <c r="R3" s="1248"/>
      <c r="S3" s="1248"/>
      <c r="T3" s="1248"/>
      <c r="U3" s="1259"/>
    </row>
    <row r="4" spans="1:21" ht="15.75" thickBot="1" x14ac:dyDescent="0.3">
      <c r="A4" s="1232" t="s">
        <v>2221</v>
      </c>
      <c r="B4" s="1233"/>
      <c r="C4" s="1233"/>
      <c r="D4" s="1233"/>
      <c r="E4" s="1233"/>
      <c r="F4" s="1233"/>
      <c r="G4" s="1233"/>
      <c r="H4" s="1233"/>
      <c r="I4" s="1234"/>
      <c r="J4" s="918"/>
      <c r="M4" s="1232" t="s">
        <v>2221</v>
      </c>
      <c r="N4" s="1233"/>
      <c r="O4" s="1233"/>
      <c r="P4" s="1233"/>
      <c r="Q4" s="1233"/>
      <c r="R4" s="1233"/>
      <c r="S4" s="1233"/>
      <c r="T4" s="1233"/>
      <c r="U4" s="1234"/>
    </row>
    <row r="5" spans="1:21" ht="38.25" x14ac:dyDescent="0.25">
      <c r="A5" s="727" t="s">
        <v>586</v>
      </c>
      <c r="B5" s="728" t="s">
        <v>2182</v>
      </c>
      <c r="C5" s="729" t="s">
        <v>575</v>
      </c>
      <c r="D5" s="730" t="s">
        <v>587</v>
      </c>
      <c r="E5" s="731" t="s">
        <v>588</v>
      </c>
      <c r="F5" s="732" t="s">
        <v>589</v>
      </c>
      <c r="G5" s="733" t="s">
        <v>579</v>
      </c>
      <c r="H5" s="733" t="s">
        <v>231</v>
      </c>
      <c r="I5" s="734" t="s">
        <v>2183</v>
      </c>
      <c r="M5" s="727" t="s">
        <v>586</v>
      </c>
      <c r="N5" s="728" t="s">
        <v>2182</v>
      </c>
      <c r="O5" s="729" t="s">
        <v>575</v>
      </c>
      <c r="P5" s="730" t="s">
        <v>587</v>
      </c>
      <c r="Q5" s="731" t="s">
        <v>588</v>
      </c>
      <c r="R5" s="732" t="s">
        <v>589</v>
      </c>
      <c r="S5" s="733" t="s">
        <v>579</v>
      </c>
      <c r="T5" s="733" t="s">
        <v>231</v>
      </c>
      <c r="U5" s="734" t="s">
        <v>2183</v>
      </c>
    </row>
    <row r="6" spans="1:21" s="737" customFormat="1" x14ac:dyDescent="0.25">
      <c r="A6" s="1151" t="s">
        <v>3037</v>
      </c>
      <c r="B6" s="931">
        <v>41218</v>
      </c>
      <c r="C6" s="801">
        <v>3300</v>
      </c>
      <c r="D6" s="801"/>
      <c r="E6" s="801">
        <v>-198</v>
      </c>
      <c r="F6" s="801"/>
      <c r="G6" s="801"/>
      <c r="H6" s="1023">
        <v>3102</v>
      </c>
      <c r="I6" s="811"/>
      <c r="M6" s="1151" t="s">
        <v>3037</v>
      </c>
      <c r="N6" s="931">
        <v>41218</v>
      </c>
      <c r="O6" s="801">
        <v>3300</v>
      </c>
      <c r="P6" s="801"/>
      <c r="Q6" s="801">
        <v>-198</v>
      </c>
      <c r="R6" s="801"/>
      <c r="S6" s="801"/>
      <c r="T6" s="1023">
        <v>3102</v>
      </c>
      <c r="U6" s="811"/>
    </row>
    <row r="7" spans="1:21" s="737" customFormat="1" x14ac:dyDescent="0.25">
      <c r="A7" s="1151" t="s">
        <v>3038</v>
      </c>
      <c r="B7" s="931" t="s">
        <v>3039</v>
      </c>
      <c r="C7" s="801">
        <v>3300</v>
      </c>
      <c r="D7" s="801"/>
      <c r="E7" s="801"/>
      <c r="F7" s="801"/>
      <c r="G7" s="801">
        <f>+C7+D7+E7</f>
        <v>3300</v>
      </c>
      <c r="H7" s="801">
        <f>2700+600</f>
        <v>3300</v>
      </c>
      <c r="I7" s="811">
        <f>C7+D7+E7-H7</f>
        <v>0</v>
      </c>
      <c r="M7" s="1151" t="s">
        <v>3038</v>
      </c>
      <c r="N7" s="931" t="s">
        <v>3039</v>
      </c>
      <c r="O7" s="801">
        <v>3300</v>
      </c>
      <c r="P7" s="801"/>
      <c r="Q7" s="801"/>
      <c r="R7" s="801"/>
      <c r="S7" s="801">
        <f>+O7+P7+Q7</f>
        <v>3300</v>
      </c>
      <c r="T7" s="801">
        <f>2700+600</f>
        <v>3300</v>
      </c>
      <c r="U7" s="811">
        <f>O7+P7+Q7-T7</f>
        <v>0</v>
      </c>
    </row>
    <row r="8" spans="1:21" x14ac:dyDescent="0.25">
      <c r="A8" s="1151">
        <v>41275</v>
      </c>
      <c r="B8" s="1024" t="s">
        <v>3040</v>
      </c>
      <c r="C8" s="801">
        <v>3300</v>
      </c>
      <c r="D8" s="801">
        <v>150</v>
      </c>
      <c r="E8" s="801">
        <f t="shared" ref="E8:E19" si="0">+C8*0.05*F8</f>
        <v>1980</v>
      </c>
      <c r="F8" s="801">
        <v>12</v>
      </c>
      <c r="G8" s="801">
        <f t="shared" ref="G8:G20" si="1">+C8+D8+E8</f>
        <v>5430</v>
      </c>
      <c r="H8" s="1023">
        <f>2500+800</f>
        <v>3300</v>
      </c>
      <c r="I8" s="811">
        <f t="shared" ref="I8:I20" si="2">+I7+G8-H8</f>
        <v>2130</v>
      </c>
      <c r="M8" s="1151">
        <v>41275</v>
      </c>
      <c r="N8" s="1024" t="s">
        <v>3040</v>
      </c>
      <c r="O8" s="801">
        <v>3300</v>
      </c>
      <c r="P8" s="801"/>
      <c r="Q8" s="801"/>
      <c r="R8" s="801"/>
      <c r="S8" s="801">
        <f t="shared" ref="S8:S20" si="3">+O8+P8+Q8</f>
        <v>3300</v>
      </c>
      <c r="T8" s="1023">
        <f>2500+800</f>
        <v>3300</v>
      </c>
      <c r="U8" s="811">
        <f t="shared" ref="U8:U20" si="4">+U7+S8-T8</f>
        <v>0</v>
      </c>
    </row>
    <row r="9" spans="1:21" x14ac:dyDescent="0.25">
      <c r="A9" s="513" t="s">
        <v>1171</v>
      </c>
      <c r="B9" s="1025">
        <v>41690</v>
      </c>
      <c r="C9" s="801">
        <v>3300</v>
      </c>
      <c r="D9" s="801">
        <v>150</v>
      </c>
      <c r="E9" s="801">
        <f t="shared" si="0"/>
        <v>1815</v>
      </c>
      <c r="F9" s="801">
        <v>11</v>
      </c>
      <c r="G9" s="801">
        <f t="shared" si="1"/>
        <v>5265</v>
      </c>
      <c r="H9" s="1026">
        <f>3000+300</f>
        <v>3300</v>
      </c>
      <c r="I9" s="811">
        <f t="shared" si="2"/>
        <v>4095</v>
      </c>
      <c r="M9" s="513" t="s">
        <v>1171</v>
      </c>
      <c r="N9" s="1025">
        <v>41690</v>
      </c>
      <c r="O9" s="801">
        <v>3300</v>
      </c>
      <c r="P9" s="801"/>
      <c r="Q9" s="801"/>
      <c r="R9" s="801"/>
      <c r="S9" s="801">
        <f t="shared" si="3"/>
        <v>3300</v>
      </c>
      <c r="T9" s="1026">
        <f>3000+300</f>
        <v>3300</v>
      </c>
      <c r="U9" s="811">
        <f t="shared" si="4"/>
        <v>0</v>
      </c>
    </row>
    <row r="10" spans="1:21" s="737" customFormat="1" x14ac:dyDescent="0.25">
      <c r="A10" s="513" t="s">
        <v>1185</v>
      </c>
      <c r="B10" s="1028">
        <v>41690</v>
      </c>
      <c r="C10" s="801">
        <v>3300</v>
      </c>
      <c r="D10" s="801">
        <v>150</v>
      </c>
      <c r="E10" s="801">
        <f t="shared" si="0"/>
        <v>1650</v>
      </c>
      <c r="F10" s="801">
        <v>10</v>
      </c>
      <c r="G10" s="801">
        <f t="shared" si="1"/>
        <v>5100</v>
      </c>
      <c r="H10" s="1027">
        <v>3300</v>
      </c>
      <c r="I10" s="811">
        <f t="shared" si="2"/>
        <v>5895</v>
      </c>
      <c r="M10" s="513" t="s">
        <v>1185</v>
      </c>
      <c r="N10" s="1028">
        <v>41690</v>
      </c>
      <c r="O10" s="801">
        <v>3300</v>
      </c>
      <c r="P10" s="801"/>
      <c r="Q10" s="801"/>
      <c r="R10" s="801"/>
      <c r="S10" s="801">
        <f t="shared" si="3"/>
        <v>3300</v>
      </c>
      <c r="T10" s="1027">
        <v>3300</v>
      </c>
      <c r="U10" s="811">
        <f t="shared" si="4"/>
        <v>0</v>
      </c>
    </row>
    <row r="11" spans="1:21" x14ac:dyDescent="0.25">
      <c r="A11" s="513" t="s">
        <v>1224</v>
      </c>
      <c r="B11" s="1028">
        <v>41690</v>
      </c>
      <c r="C11" s="801">
        <v>3300</v>
      </c>
      <c r="D11" s="801">
        <v>150</v>
      </c>
      <c r="E11" s="801">
        <f t="shared" si="0"/>
        <v>1485</v>
      </c>
      <c r="F11" s="801">
        <v>9</v>
      </c>
      <c r="G11" s="801">
        <f t="shared" si="1"/>
        <v>4935</v>
      </c>
      <c r="H11" s="1027">
        <v>3300</v>
      </c>
      <c r="I11" s="811">
        <f t="shared" si="2"/>
        <v>7530</v>
      </c>
      <c r="M11" s="513" t="s">
        <v>1224</v>
      </c>
      <c r="N11" s="1028">
        <v>41690</v>
      </c>
      <c r="O11" s="801">
        <v>3300</v>
      </c>
      <c r="P11" s="801"/>
      <c r="Q11" s="801"/>
      <c r="R11" s="801"/>
      <c r="S11" s="801">
        <f t="shared" si="3"/>
        <v>3300</v>
      </c>
      <c r="T11" s="1027">
        <v>3300</v>
      </c>
      <c r="U11" s="811">
        <f t="shared" si="4"/>
        <v>0</v>
      </c>
    </row>
    <row r="12" spans="1:21" x14ac:dyDescent="0.25">
      <c r="A12" s="513" t="s">
        <v>1358</v>
      </c>
      <c r="B12" s="1028">
        <v>41690</v>
      </c>
      <c r="C12" s="801">
        <v>3300</v>
      </c>
      <c r="D12" s="801">
        <v>150</v>
      </c>
      <c r="E12" s="801">
        <f t="shared" si="0"/>
        <v>1320</v>
      </c>
      <c r="F12" s="801">
        <v>8</v>
      </c>
      <c r="G12" s="801">
        <f t="shared" si="1"/>
        <v>4770</v>
      </c>
      <c r="H12" s="1027">
        <v>3300</v>
      </c>
      <c r="I12" s="811">
        <f t="shared" si="2"/>
        <v>9000</v>
      </c>
      <c r="M12" s="513" t="s">
        <v>1358</v>
      </c>
      <c r="N12" s="1028">
        <v>41690</v>
      </c>
      <c r="O12" s="801">
        <v>3300</v>
      </c>
      <c r="P12" s="801"/>
      <c r="Q12" s="801"/>
      <c r="R12" s="801"/>
      <c r="S12" s="801">
        <f t="shared" si="3"/>
        <v>3300</v>
      </c>
      <c r="T12" s="1027">
        <v>3300</v>
      </c>
      <c r="U12" s="811">
        <f t="shared" si="4"/>
        <v>0</v>
      </c>
    </row>
    <row r="13" spans="1:21" x14ac:dyDescent="0.25">
      <c r="A13" s="513" t="s">
        <v>1406</v>
      </c>
      <c r="B13" s="1028">
        <v>41690</v>
      </c>
      <c r="C13" s="801">
        <v>3300</v>
      </c>
      <c r="D13" s="801">
        <v>150</v>
      </c>
      <c r="E13" s="801">
        <f t="shared" si="0"/>
        <v>1155</v>
      </c>
      <c r="F13" s="801">
        <v>7</v>
      </c>
      <c r="G13" s="801">
        <f t="shared" si="1"/>
        <v>4605</v>
      </c>
      <c r="H13" s="1027">
        <v>3300</v>
      </c>
      <c r="I13" s="811">
        <f t="shared" si="2"/>
        <v>10305</v>
      </c>
      <c r="M13" s="513" t="s">
        <v>1406</v>
      </c>
      <c r="N13" s="1028">
        <v>41690</v>
      </c>
      <c r="O13" s="801">
        <v>3300</v>
      </c>
      <c r="P13" s="801"/>
      <c r="Q13" s="801"/>
      <c r="R13" s="801"/>
      <c r="S13" s="801">
        <f t="shared" si="3"/>
        <v>3300</v>
      </c>
      <c r="T13" s="1027">
        <v>3300</v>
      </c>
      <c r="U13" s="811">
        <f t="shared" si="4"/>
        <v>0</v>
      </c>
    </row>
    <row r="14" spans="1:21" x14ac:dyDescent="0.25">
      <c r="A14" s="410" t="s">
        <v>1429</v>
      </c>
      <c r="B14" s="931">
        <v>41690</v>
      </c>
      <c r="C14" s="801">
        <v>3300</v>
      </c>
      <c r="D14" s="801">
        <v>150</v>
      </c>
      <c r="E14" s="801">
        <f t="shared" si="0"/>
        <v>990</v>
      </c>
      <c r="F14" s="801">
        <v>6</v>
      </c>
      <c r="G14" s="801">
        <f t="shared" si="1"/>
        <v>4440</v>
      </c>
      <c r="H14" s="810">
        <v>100</v>
      </c>
      <c r="I14" s="811">
        <f t="shared" si="2"/>
        <v>14645</v>
      </c>
      <c r="M14" s="410" t="s">
        <v>1429</v>
      </c>
      <c r="N14" s="931">
        <v>41690</v>
      </c>
      <c r="O14" s="801">
        <v>3300</v>
      </c>
      <c r="P14" s="801"/>
      <c r="Q14" s="801"/>
      <c r="R14" s="801"/>
      <c r="S14" s="801">
        <f t="shared" si="3"/>
        <v>3300</v>
      </c>
      <c r="T14" s="810">
        <v>100</v>
      </c>
      <c r="U14" s="811">
        <f t="shared" si="4"/>
        <v>3200</v>
      </c>
    </row>
    <row r="15" spans="1:21" x14ac:dyDescent="0.25">
      <c r="A15" s="411" t="s">
        <v>1430</v>
      </c>
      <c r="B15" s="931"/>
      <c r="C15" s="801">
        <v>3300</v>
      </c>
      <c r="D15" s="801">
        <v>150</v>
      </c>
      <c r="E15" s="801">
        <f t="shared" si="0"/>
        <v>825</v>
      </c>
      <c r="F15" s="801">
        <v>5</v>
      </c>
      <c r="G15" s="801">
        <f t="shared" si="1"/>
        <v>4275</v>
      </c>
      <c r="H15" s="810">
        <v>0</v>
      </c>
      <c r="I15" s="811">
        <f t="shared" si="2"/>
        <v>18920</v>
      </c>
      <c r="M15" s="411" t="s">
        <v>1430</v>
      </c>
      <c r="N15" s="931"/>
      <c r="O15" s="801">
        <v>3300</v>
      </c>
      <c r="P15" s="801"/>
      <c r="Q15" s="801"/>
      <c r="R15" s="801"/>
      <c r="S15" s="801">
        <f t="shared" si="3"/>
        <v>3300</v>
      </c>
      <c r="T15" s="810">
        <v>0</v>
      </c>
      <c r="U15" s="811">
        <f t="shared" si="4"/>
        <v>6500</v>
      </c>
    </row>
    <row r="16" spans="1:21" x14ac:dyDescent="0.25">
      <c r="A16" s="431" t="s">
        <v>154</v>
      </c>
      <c r="B16" s="931"/>
      <c r="C16" s="801">
        <v>3300</v>
      </c>
      <c r="D16" s="801">
        <v>150</v>
      </c>
      <c r="E16" s="801">
        <f t="shared" si="0"/>
        <v>660</v>
      </c>
      <c r="F16" s="801">
        <v>4</v>
      </c>
      <c r="G16" s="801">
        <f t="shared" si="1"/>
        <v>4110</v>
      </c>
      <c r="H16" s="810">
        <v>0</v>
      </c>
      <c r="I16" s="811">
        <f t="shared" si="2"/>
        <v>23030</v>
      </c>
      <c r="M16" s="431" t="s">
        <v>154</v>
      </c>
      <c r="N16" s="931"/>
      <c r="O16" s="801">
        <v>3300</v>
      </c>
      <c r="P16" s="801"/>
      <c r="Q16" s="801"/>
      <c r="R16" s="801"/>
      <c r="S16" s="801">
        <f t="shared" si="3"/>
        <v>3300</v>
      </c>
      <c r="T16" s="810">
        <v>0</v>
      </c>
      <c r="U16" s="811">
        <f t="shared" si="4"/>
        <v>9800</v>
      </c>
    </row>
    <row r="17" spans="1:21" x14ac:dyDescent="0.25">
      <c r="A17" s="431" t="s">
        <v>155</v>
      </c>
      <c r="B17" s="931"/>
      <c r="C17" s="801">
        <v>3300</v>
      </c>
      <c r="D17" s="801">
        <v>150</v>
      </c>
      <c r="E17" s="801">
        <f t="shared" si="0"/>
        <v>495</v>
      </c>
      <c r="F17" s="816">
        <v>3</v>
      </c>
      <c r="G17" s="801">
        <f t="shared" si="1"/>
        <v>3945</v>
      </c>
      <c r="H17" s="810">
        <v>0</v>
      </c>
      <c r="I17" s="811">
        <f t="shared" si="2"/>
        <v>26975</v>
      </c>
      <c r="M17" s="431" t="s">
        <v>155</v>
      </c>
      <c r="N17" s="931"/>
      <c r="O17" s="801">
        <v>3300</v>
      </c>
      <c r="P17" s="801"/>
      <c r="Q17" s="801"/>
      <c r="R17" s="816"/>
      <c r="S17" s="801">
        <f t="shared" si="3"/>
        <v>3300</v>
      </c>
      <c r="T17" s="810">
        <v>0</v>
      </c>
      <c r="U17" s="811">
        <f t="shared" si="4"/>
        <v>13100</v>
      </c>
    </row>
    <row r="18" spans="1:21" x14ac:dyDescent="0.25">
      <c r="A18" s="431" t="s">
        <v>156</v>
      </c>
      <c r="B18" s="931"/>
      <c r="C18" s="801">
        <v>3300</v>
      </c>
      <c r="D18" s="801">
        <v>150</v>
      </c>
      <c r="E18" s="801">
        <f t="shared" si="0"/>
        <v>330</v>
      </c>
      <c r="F18" s="816">
        <v>2</v>
      </c>
      <c r="G18" s="801">
        <f t="shared" si="1"/>
        <v>3780</v>
      </c>
      <c r="H18" s="810">
        <v>0</v>
      </c>
      <c r="I18" s="811">
        <f t="shared" si="2"/>
        <v>30755</v>
      </c>
      <c r="M18" s="431" t="s">
        <v>156</v>
      </c>
      <c r="N18" s="931"/>
      <c r="O18" s="801">
        <v>3300</v>
      </c>
      <c r="P18" s="801"/>
      <c r="Q18" s="801"/>
      <c r="R18" s="816"/>
      <c r="S18" s="801">
        <f t="shared" si="3"/>
        <v>3300</v>
      </c>
      <c r="T18" s="810">
        <v>0</v>
      </c>
      <c r="U18" s="811">
        <f t="shared" si="4"/>
        <v>16400</v>
      </c>
    </row>
    <row r="19" spans="1:21" s="737" customFormat="1" x14ac:dyDescent="0.25">
      <c r="A19" s="738" t="s">
        <v>199</v>
      </c>
      <c r="B19" s="931"/>
      <c r="C19" s="801">
        <v>3300</v>
      </c>
      <c r="D19" s="801">
        <v>150</v>
      </c>
      <c r="E19" s="801">
        <f t="shared" si="0"/>
        <v>165</v>
      </c>
      <c r="F19" s="816">
        <v>1</v>
      </c>
      <c r="G19" s="801">
        <f t="shared" si="1"/>
        <v>3615</v>
      </c>
      <c r="H19" s="813">
        <v>0</v>
      </c>
      <c r="I19" s="811">
        <f t="shared" si="2"/>
        <v>34370</v>
      </c>
      <c r="M19" s="738" t="s">
        <v>199</v>
      </c>
      <c r="N19" s="931"/>
      <c r="O19" s="801">
        <v>3300</v>
      </c>
      <c r="P19" s="801"/>
      <c r="Q19" s="801"/>
      <c r="R19" s="816"/>
      <c r="S19" s="801">
        <f t="shared" si="3"/>
        <v>3300</v>
      </c>
      <c r="T19" s="813">
        <v>0</v>
      </c>
      <c r="U19" s="811">
        <f t="shared" si="4"/>
        <v>19700</v>
      </c>
    </row>
    <row r="20" spans="1:21" s="737" customFormat="1" x14ac:dyDescent="0.25">
      <c r="A20" s="1275" t="s">
        <v>3042</v>
      </c>
      <c r="B20" s="1276"/>
      <c r="C20" s="1276"/>
      <c r="D20" s="1276"/>
      <c r="E20" s="1277"/>
      <c r="F20" s="812"/>
      <c r="G20" s="801"/>
      <c r="H20" s="813">
        <v>0</v>
      </c>
      <c r="I20" s="811">
        <f t="shared" si="2"/>
        <v>34370</v>
      </c>
      <c r="M20" s="1275" t="s">
        <v>3042</v>
      </c>
      <c r="N20" s="1276"/>
      <c r="O20" s="1276"/>
      <c r="P20" s="1276"/>
      <c r="Q20" s="1277"/>
      <c r="R20" s="812"/>
      <c r="S20" s="801">
        <f t="shared" si="3"/>
        <v>0</v>
      </c>
      <c r="T20" s="813">
        <v>0</v>
      </c>
      <c r="U20" s="811">
        <f t="shared" si="4"/>
        <v>19700</v>
      </c>
    </row>
    <row r="21" spans="1:21" s="737" customFormat="1" x14ac:dyDescent="0.25">
      <c r="A21" s="1152" t="s">
        <v>3041</v>
      </c>
      <c r="B21" s="1031"/>
      <c r="C21" s="812"/>
      <c r="D21" s="816"/>
      <c r="E21" s="801"/>
      <c r="F21" s="816"/>
      <c r="G21" s="801"/>
      <c r="H21" s="812">
        <v>0</v>
      </c>
      <c r="I21" s="811">
        <f>+I20+G21-H21</f>
        <v>34370</v>
      </c>
      <c r="M21" s="1152" t="s">
        <v>3041</v>
      </c>
      <c r="N21" s="1031"/>
      <c r="O21" s="812"/>
      <c r="P21" s="816"/>
      <c r="Q21" s="801"/>
      <c r="R21" s="816"/>
      <c r="S21" s="801"/>
      <c r="T21" s="812">
        <v>0</v>
      </c>
      <c r="U21" s="811">
        <f>+U20+S21-T21</f>
        <v>19700</v>
      </c>
    </row>
    <row r="22" spans="1:21" s="737" customFormat="1" x14ac:dyDescent="0.25">
      <c r="A22" s="431" t="s">
        <v>3043</v>
      </c>
      <c r="B22" s="1031"/>
      <c r="C22" s="812"/>
      <c r="D22" s="816"/>
      <c r="E22" s="801"/>
      <c r="F22" s="816"/>
      <c r="G22" s="801"/>
      <c r="H22" s="801">
        <v>0</v>
      </c>
      <c r="I22" s="811">
        <f>+I21+G22-H22</f>
        <v>34370</v>
      </c>
      <c r="M22" s="431" t="s">
        <v>3043</v>
      </c>
      <c r="N22" s="1031"/>
      <c r="O22" s="812"/>
      <c r="P22" s="816"/>
      <c r="Q22" s="801"/>
      <c r="R22" s="816"/>
      <c r="S22" s="801"/>
      <c r="T22" s="801">
        <v>0</v>
      </c>
      <c r="U22" s="811">
        <f>+U21+S22-T22</f>
        <v>19700</v>
      </c>
    </row>
    <row r="23" spans="1:21" x14ac:dyDescent="0.25">
      <c r="A23" s="543" t="s">
        <v>3044</v>
      </c>
      <c r="B23" s="719"/>
      <c r="C23" s="812"/>
      <c r="D23" s="785"/>
      <c r="E23" s="801"/>
      <c r="F23" s="782"/>
      <c r="G23" s="801"/>
      <c r="H23" s="1030"/>
      <c r="I23" s="811">
        <f>+I22+G23-H23</f>
        <v>34370</v>
      </c>
      <c r="M23" s="543" t="s">
        <v>3044</v>
      </c>
      <c r="N23" s="719"/>
      <c r="O23" s="812"/>
      <c r="P23" s="785"/>
      <c r="Q23" s="801"/>
      <c r="R23" s="782"/>
      <c r="S23" s="801"/>
      <c r="T23" s="1030"/>
      <c r="U23" s="811">
        <f>+U22+S23-T23</f>
        <v>19700</v>
      </c>
    </row>
    <row r="24" spans="1:21" s="737" customFormat="1" x14ac:dyDescent="0.25">
      <c r="A24" s="431"/>
      <c r="B24" s="719"/>
      <c r="C24" s="812"/>
      <c r="D24" s="785"/>
      <c r="E24" s="812"/>
      <c r="F24" s="782"/>
      <c r="G24" s="813"/>
      <c r="H24" s="782"/>
      <c r="I24" s="1049"/>
      <c r="M24" s="431"/>
      <c r="N24" s="719"/>
      <c r="O24" s="812"/>
      <c r="P24" s="785"/>
      <c r="Q24" s="812"/>
      <c r="R24" s="782"/>
      <c r="S24" s="813"/>
      <c r="T24" s="782"/>
      <c r="U24" s="1049"/>
    </row>
    <row r="25" spans="1:21" s="737" customFormat="1" x14ac:dyDescent="0.25">
      <c r="A25" s="431"/>
      <c r="B25" s="719"/>
      <c r="C25" s="812"/>
      <c r="D25" s="785"/>
      <c r="E25" s="812"/>
      <c r="F25" s="782"/>
      <c r="G25" s="813"/>
      <c r="H25" s="782"/>
      <c r="I25" s="1049"/>
      <c r="M25" s="431"/>
      <c r="N25" s="719"/>
      <c r="O25" s="812"/>
      <c r="P25" s="785"/>
      <c r="Q25" s="812"/>
      <c r="R25" s="782"/>
      <c r="S25" s="813"/>
      <c r="T25" s="782"/>
      <c r="U25" s="1049"/>
    </row>
    <row r="26" spans="1:21" s="737" customFormat="1" x14ac:dyDescent="0.25">
      <c r="A26" s="431"/>
      <c r="B26" s="719"/>
      <c r="C26" s="812"/>
      <c r="D26" s="785"/>
      <c r="E26" s="812"/>
      <c r="F26" s="782"/>
      <c r="G26" s="813"/>
      <c r="H26" s="782"/>
      <c r="I26" s="1049"/>
      <c r="M26" s="431"/>
      <c r="N26" s="719"/>
      <c r="O26" s="812"/>
      <c r="P26" s="785"/>
      <c r="Q26" s="812"/>
      <c r="R26" s="782"/>
      <c r="S26" s="813"/>
      <c r="T26" s="782"/>
      <c r="U26" s="1049"/>
    </row>
    <row r="27" spans="1:21" s="737" customFormat="1" x14ac:dyDescent="0.25">
      <c r="A27" s="431"/>
      <c r="B27" s="719"/>
      <c r="C27" s="784"/>
      <c r="D27" s="785"/>
      <c r="E27" s="785"/>
      <c r="F27" s="782"/>
      <c r="G27" s="783"/>
      <c r="H27" s="782"/>
      <c r="I27" s="1029"/>
      <c r="M27" s="431"/>
      <c r="N27" s="719"/>
      <c r="O27" s="784"/>
      <c r="P27" s="785"/>
      <c r="Q27" s="785"/>
      <c r="R27" s="782"/>
      <c r="S27" s="783"/>
      <c r="T27" s="782"/>
      <c r="U27" s="1029"/>
    </row>
    <row r="28" spans="1:21" ht="15.75" thickBot="1" x14ac:dyDescent="0.3">
      <c r="A28" s="433" t="s">
        <v>590</v>
      </c>
      <c r="B28" s="720"/>
      <c r="C28" s="786"/>
      <c r="D28" s="786"/>
      <c r="E28" s="786"/>
      <c r="F28" s="786"/>
      <c r="G28" s="924"/>
      <c r="H28" s="386"/>
      <c r="I28" s="925">
        <f>I23</f>
        <v>34370</v>
      </c>
      <c r="M28" s="433" t="s">
        <v>590</v>
      </c>
      <c r="N28" s="720"/>
      <c r="O28" s="786"/>
      <c r="P28" s="786"/>
      <c r="Q28" s="786"/>
      <c r="R28" s="786"/>
      <c r="S28" s="924"/>
      <c r="T28" s="386"/>
      <c r="U28" s="925">
        <f>U23</f>
        <v>19700</v>
      </c>
    </row>
    <row r="30" spans="1:21" ht="15.75" thickBot="1" x14ac:dyDescent="0.3"/>
    <row r="31" spans="1:21" ht="15.75" thickBot="1" x14ac:dyDescent="0.3">
      <c r="A31" s="1227" t="s">
        <v>585</v>
      </c>
      <c r="B31" s="1228"/>
      <c r="C31" s="1228"/>
      <c r="D31" s="1228"/>
      <c r="E31" s="1228"/>
      <c r="F31" s="1228"/>
      <c r="G31" s="1228"/>
      <c r="H31" s="1228"/>
      <c r="I31" s="1229"/>
    </row>
    <row r="32" spans="1:21" x14ac:dyDescent="0.25">
      <c r="A32" s="428"/>
      <c r="B32" s="429"/>
      <c r="C32" s="429"/>
      <c r="D32" s="429"/>
      <c r="E32" s="429"/>
      <c r="F32" s="429"/>
      <c r="G32" s="429"/>
      <c r="H32" s="429"/>
      <c r="I32" s="430"/>
    </row>
    <row r="33" spans="1:9" ht="18.75" x14ac:dyDescent="0.3">
      <c r="A33" s="1241" t="s">
        <v>2467</v>
      </c>
      <c r="B33" s="1242"/>
      <c r="C33" s="1242"/>
      <c r="D33" s="1242"/>
      <c r="E33" s="1242"/>
      <c r="F33" s="1242"/>
      <c r="G33" s="1242"/>
      <c r="H33" s="1242"/>
      <c r="I33" s="1243"/>
    </row>
    <row r="34" spans="1:9" ht="15.75" thickBot="1" x14ac:dyDescent="0.3">
      <c r="A34" s="1232" t="s">
        <v>2221</v>
      </c>
      <c r="B34" s="1233"/>
      <c r="C34" s="1233"/>
      <c r="D34" s="1233"/>
      <c r="E34" s="1233"/>
      <c r="F34" s="1233"/>
      <c r="G34" s="1233"/>
      <c r="H34" s="1233"/>
      <c r="I34" s="1234"/>
    </row>
    <row r="35" spans="1:9" ht="25.5" x14ac:dyDescent="0.25">
      <c r="A35" s="727" t="s">
        <v>586</v>
      </c>
      <c r="B35" s="728" t="s">
        <v>2182</v>
      </c>
      <c r="C35" s="729" t="s">
        <v>575</v>
      </c>
      <c r="D35" s="730" t="s">
        <v>587</v>
      </c>
      <c r="E35" s="731" t="s">
        <v>588</v>
      </c>
      <c r="F35" s="732" t="s">
        <v>589</v>
      </c>
      <c r="G35" s="733" t="s">
        <v>579</v>
      </c>
      <c r="H35" s="733" t="s">
        <v>231</v>
      </c>
      <c r="I35" s="734" t="s">
        <v>2183</v>
      </c>
    </row>
    <row r="36" spans="1:9" x14ac:dyDescent="0.25">
      <c r="A36" s="513"/>
      <c r="B36" s="803"/>
      <c r="C36" s="801"/>
      <c r="D36" s="801"/>
      <c r="E36" s="801">
        <f>+C36*0.05*F36</f>
        <v>0</v>
      </c>
      <c r="F36" s="801"/>
      <c r="G36" s="801">
        <f>+C36+D36+E36</f>
        <v>0</v>
      </c>
      <c r="H36" s="810"/>
      <c r="I36" s="811">
        <f>C36+D36+E36-H36</f>
        <v>0</v>
      </c>
    </row>
    <row r="37" spans="1:9" s="737" customFormat="1" x14ac:dyDescent="0.25">
      <c r="A37" s="431"/>
      <c r="B37" s="771"/>
      <c r="C37" s="812"/>
      <c r="D37" s="816"/>
      <c r="E37" s="801">
        <f>+C37*0.05*F37</f>
        <v>0</v>
      </c>
      <c r="F37" s="816"/>
      <c r="G37" s="801">
        <f>+C37+D37+E37</f>
        <v>0</v>
      </c>
      <c r="H37" s="813"/>
      <c r="I37" s="811">
        <f>+I36+G37-H37</f>
        <v>0</v>
      </c>
    </row>
    <row r="38" spans="1:9" s="737" customFormat="1" x14ac:dyDescent="0.25">
      <c r="A38" s="431"/>
      <c r="B38" s="771"/>
      <c r="C38" s="812"/>
      <c r="D38" s="816"/>
      <c r="E38" s="801">
        <f>+C38*0.05*F38</f>
        <v>0</v>
      </c>
      <c r="F38" s="816"/>
      <c r="G38" s="801">
        <f>+C38+D38+E38</f>
        <v>0</v>
      </c>
      <c r="H38" s="813"/>
      <c r="I38" s="811">
        <f>+I37+G38-H38</f>
        <v>0</v>
      </c>
    </row>
    <row r="39" spans="1:9" x14ac:dyDescent="0.25">
      <c r="A39" s="431"/>
      <c r="B39" s="719"/>
      <c r="C39" s="426"/>
      <c r="D39" s="735"/>
      <c r="E39" s="736"/>
      <c r="F39" s="427"/>
      <c r="G39" s="722"/>
      <c r="H39" s="432"/>
      <c r="I39" s="432"/>
    </row>
    <row r="40" spans="1:9" ht="15.75" thickBot="1" x14ac:dyDescent="0.3">
      <c r="A40" s="433" t="s">
        <v>590</v>
      </c>
      <c r="B40" s="720"/>
      <c r="C40" s="392"/>
      <c r="D40" s="392"/>
      <c r="E40" s="392"/>
      <c r="F40" s="392"/>
      <c r="G40" s="434"/>
      <c r="H40" s="434"/>
      <c r="I40" s="434">
        <f>+I38</f>
        <v>0</v>
      </c>
    </row>
    <row r="41" spans="1:9" ht="15.75" thickBot="1" x14ac:dyDescent="0.3"/>
    <row r="42" spans="1:9" s="737" customFormat="1" ht="15.75" thickBot="1" x14ac:dyDescent="0.3">
      <c r="A42" s="1286" t="s">
        <v>585</v>
      </c>
      <c r="B42" s="1287"/>
      <c r="C42" s="1287"/>
      <c r="D42" s="1287"/>
      <c r="E42" s="1287"/>
      <c r="F42" s="1287"/>
      <c r="G42" s="1287"/>
      <c r="H42" s="1287"/>
      <c r="I42" s="1288"/>
    </row>
    <row r="43" spans="1:9" s="737" customFormat="1" x14ac:dyDescent="0.25">
      <c r="A43" s="794"/>
      <c r="B43" s="795"/>
      <c r="C43" s="795"/>
      <c r="D43" s="795"/>
      <c r="E43" s="795"/>
      <c r="F43" s="795"/>
      <c r="G43" s="795"/>
      <c r="H43" s="795"/>
      <c r="I43" s="796"/>
    </row>
    <row r="44" spans="1:9" s="737" customFormat="1" ht="18.75" x14ac:dyDescent="0.3">
      <c r="A44" s="1258" t="s">
        <v>2933</v>
      </c>
      <c r="B44" s="1248"/>
      <c r="C44" s="1248"/>
      <c r="D44" s="1248"/>
      <c r="E44" s="1248"/>
      <c r="F44" s="1248"/>
      <c r="G44" s="1248"/>
      <c r="H44" s="1248"/>
      <c r="I44" s="1259"/>
    </row>
    <row r="45" spans="1:9" s="737" customFormat="1" ht="15.75" thickBot="1" x14ac:dyDescent="0.3">
      <c r="A45" s="1232" t="s">
        <v>2221</v>
      </c>
      <c r="B45" s="1233"/>
      <c r="C45" s="1233"/>
      <c r="D45" s="1233"/>
      <c r="E45" s="1233"/>
      <c r="F45" s="1233"/>
      <c r="G45" s="1233"/>
      <c r="H45" s="1233"/>
      <c r="I45" s="1234"/>
    </row>
    <row r="46" spans="1:9" s="737" customFormat="1" ht="25.5" x14ac:dyDescent="0.25">
      <c r="A46" s="727" t="s">
        <v>586</v>
      </c>
      <c r="B46" s="728" t="s">
        <v>2182</v>
      </c>
      <c r="C46" s="729" t="s">
        <v>575</v>
      </c>
      <c r="D46" s="730" t="s">
        <v>587</v>
      </c>
      <c r="E46" s="731" t="s">
        <v>588</v>
      </c>
      <c r="F46" s="732" t="s">
        <v>589</v>
      </c>
      <c r="G46" s="733" t="s">
        <v>579</v>
      </c>
      <c r="H46" s="733" t="s">
        <v>231</v>
      </c>
      <c r="I46" s="734" t="s">
        <v>2183</v>
      </c>
    </row>
    <row r="47" spans="1:9" s="737" customFormat="1" x14ac:dyDescent="0.25">
      <c r="A47" s="513" t="s">
        <v>1224</v>
      </c>
      <c r="B47" s="803"/>
      <c r="C47" s="801">
        <v>3300</v>
      </c>
      <c r="D47" s="801">
        <v>150</v>
      </c>
      <c r="E47" s="801">
        <f>+C47*0.05*F47</f>
        <v>165</v>
      </c>
      <c r="F47" s="801">
        <v>1</v>
      </c>
      <c r="G47" s="801">
        <f>+C47+D47+E47</f>
        <v>3615</v>
      </c>
      <c r="H47" s="810"/>
      <c r="I47" s="811">
        <f>+G47-H47</f>
        <v>3615</v>
      </c>
    </row>
    <row r="48" spans="1:9" s="737" customFormat="1" x14ac:dyDescent="0.25">
      <c r="A48" s="738"/>
      <c r="B48" s="739"/>
      <c r="C48" s="812"/>
      <c r="D48" s="736"/>
      <c r="E48" s="736"/>
      <c r="F48" s="812"/>
      <c r="G48" s="813"/>
      <c r="H48" s="814"/>
      <c r="I48" s="814"/>
    </row>
    <row r="49" spans="1:12" s="737" customFormat="1" ht="15.75" thickBot="1" x14ac:dyDescent="0.3">
      <c r="A49" s="476" t="s">
        <v>590</v>
      </c>
      <c r="B49" s="797"/>
      <c r="C49" s="798"/>
      <c r="D49" s="798"/>
      <c r="E49" s="798"/>
      <c r="F49" s="798"/>
      <c r="G49" s="478"/>
      <c r="H49" s="478"/>
      <c r="I49" s="478">
        <f>I47</f>
        <v>3615</v>
      </c>
    </row>
    <row r="50" spans="1:12" ht="15.75" thickBot="1" x14ac:dyDescent="0.3"/>
    <row r="51" spans="1:12" s="737" customFormat="1" ht="15.75" thickBot="1" x14ac:dyDescent="0.3">
      <c r="A51" s="1227" t="s">
        <v>585</v>
      </c>
      <c r="B51" s="1228"/>
      <c r="C51" s="1228"/>
      <c r="D51" s="1228"/>
      <c r="E51" s="1228"/>
      <c r="F51" s="1228"/>
      <c r="G51" s="1228"/>
      <c r="H51" s="1228"/>
      <c r="I51" s="1229"/>
    </row>
    <row r="52" spans="1:12" s="737" customFormat="1" x14ac:dyDescent="0.25">
      <c r="A52" s="428"/>
      <c r="B52" s="429"/>
      <c r="C52" s="429"/>
      <c r="D52" s="429"/>
      <c r="E52" s="429"/>
      <c r="F52" s="429"/>
      <c r="G52" s="429"/>
      <c r="H52" s="429"/>
      <c r="I52" s="430"/>
    </row>
    <row r="53" spans="1:12" s="737" customFormat="1" x14ac:dyDescent="0.25">
      <c r="A53" s="1230" t="s">
        <v>2379</v>
      </c>
      <c r="B53" s="1231"/>
      <c r="C53" s="1231"/>
      <c r="D53" s="1231"/>
      <c r="E53" s="769" t="s">
        <v>1664</v>
      </c>
      <c r="F53" s="769"/>
      <c r="G53" s="769"/>
      <c r="H53" s="769"/>
      <c r="I53" s="770"/>
    </row>
    <row r="54" spans="1:12" s="737" customFormat="1" ht="15.75" thickBot="1" x14ac:dyDescent="0.3">
      <c r="A54" s="1232" t="s">
        <v>2221</v>
      </c>
      <c r="B54" s="1233"/>
      <c r="C54" s="1233"/>
      <c r="D54" s="1233"/>
      <c r="E54" s="1233"/>
      <c r="F54" s="1233"/>
      <c r="G54" s="1233"/>
      <c r="H54" s="1233"/>
      <c r="I54" s="1234"/>
    </row>
    <row r="55" spans="1:12" s="737" customFormat="1" ht="25.5" x14ac:dyDescent="0.25">
      <c r="A55" s="727" t="s">
        <v>586</v>
      </c>
      <c r="B55" s="728" t="s">
        <v>2182</v>
      </c>
      <c r="C55" s="729" t="s">
        <v>575</v>
      </c>
      <c r="D55" s="730" t="s">
        <v>587</v>
      </c>
      <c r="E55" s="731" t="s">
        <v>588</v>
      </c>
      <c r="F55" s="732" t="s">
        <v>589</v>
      </c>
      <c r="G55" s="733" t="s">
        <v>579</v>
      </c>
      <c r="H55" s="733" t="s">
        <v>231</v>
      </c>
      <c r="I55" s="734" t="s">
        <v>2183</v>
      </c>
    </row>
    <row r="56" spans="1:12" s="737" customFormat="1" x14ac:dyDescent="0.25">
      <c r="A56" s="431"/>
      <c r="B56" s="771"/>
      <c r="C56" s="384"/>
      <c r="D56" s="427"/>
      <c r="E56" s="384">
        <f>+C56*0.05*F56</f>
        <v>0</v>
      </c>
      <c r="F56" s="427">
        <v>0</v>
      </c>
      <c r="G56" s="384">
        <f>+C56+D56+E56</f>
        <v>0</v>
      </c>
      <c r="H56" s="724"/>
      <c r="I56" s="475">
        <f>C56+D56+E56-H56</f>
        <v>0</v>
      </c>
      <c r="L56" s="773"/>
    </row>
    <row r="57" spans="1:12" s="737" customFormat="1" x14ac:dyDescent="0.25">
      <c r="A57" s="431"/>
      <c r="B57" s="771"/>
      <c r="C57" s="384"/>
      <c r="D57" s="427"/>
      <c r="E57" s="384">
        <f>+C57*0.05*F57</f>
        <v>0</v>
      </c>
      <c r="F57" s="427">
        <v>0</v>
      </c>
      <c r="G57" s="384">
        <f>+C57+D57+E57</f>
        <v>0</v>
      </c>
      <c r="H57" s="724"/>
      <c r="I57" s="475">
        <f>+I56+G57-H57</f>
        <v>0</v>
      </c>
      <c r="L57" s="773"/>
    </row>
    <row r="58" spans="1:12" s="737" customFormat="1" x14ac:dyDescent="0.25">
      <c r="A58" s="431"/>
      <c r="B58" s="771"/>
      <c r="C58" s="384"/>
      <c r="D58" s="427"/>
      <c r="E58" s="384">
        <f>+C58*0.05*F58</f>
        <v>0</v>
      </c>
      <c r="F58" s="427">
        <v>0</v>
      </c>
      <c r="G58" s="384">
        <f>+C58+D58+E58</f>
        <v>0</v>
      </c>
      <c r="H58" s="724"/>
      <c r="I58" s="475">
        <f>+I57+G58-H58</f>
        <v>0</v>
      </c>
      <c r="L58" s="772"/>
    </row>
    <row r="59" spans="1:12" s="737" customFormat="1" x14ac:dyDescent="0.25">
      <c r="A59" s="431"/>
      <c r="B59" s="771"/>
      <c r="C59" s="384"/>
      <c r="D59" s="427"/>
      <c r="E59" s="384">
        <f>+C59*0.05*F59</f>
        <v>0</v>
      </c>
      <c r="F59" s="427">
        <v>0</v>
      </c>
      <c r="G59" s="384">
        <f>+C59+D59+E59</f>
        <v>0</v>
      </c>
      <c r="H59" s="724"/>
      <c r="I59" s="475">
        <f>+I58+G59-H59</f>
        <v>0</v>
      </c>
      <c r="L59" s="772"/>
    </row>
    <row r="60" spans="1:12" s="737" customFormat="1" ht="15.75" thickBot="1" x14ac:dyDescent="0.3">
      <c r="A60" s="433" t="s">
        <v>590</v>
      </c>
      <c r="B60" s="720"/>
      <c r="C60" s="392"/>
      <c r="D60" s="392"/>
      <c r="E60" s="392"/>
      <c r="F60" s="392"/>
      <c r="G60" s="434"/>
      <c r="H60" s="434"/>
      <c r="I60" s="434">
        <f>I59</f>
        <v>0</v>
      </c>
    </row>
    <row r="61" spans="1:12" s="737" customFormat="1" ht="15.75" thickBot="1" x14ac:dyDescent="0.3"/>
    <row r="62" spans="1:12" ht="15.75" thickBot="1" x14ac:dyDescent="0.3">
      <c r="A62" s="1227" t="s">
        <v>585</v>
      </c>
      <c r="B62" s="1228"/>
      <c r="C62" s="1228"/>
      <c r="D62" s="1228"/>
      <c r="E62" s="1228"/>
      <c r="F62" s="1228"/>
      <c r="G62" s="1228"/>
      <c r="H62" s="1228"/>
      <c r="I62" s="1229"/>
    </row>
    <row r="63" spans="1:12" x14ac:dyDescent="0.25">
      <c r="A63" s="428"/>
      <c r="B63" s="429"/>
      <c r="C63" s="429"/>
      <c r="D63" s="429"/>
      <c r="E63" s="429"/>
      <c r="F63" s="429"/>
      <c r="G63" s="429"/>
      <c r="H63" s="429"/>
      <c r="I63" s="430"/>
      <c r="J63" s="737"/>
    </row>
    <row r="64" spans="1:12" ht="18.75" x14ac:dyDescent="0.3">
      <c r="A64" s="1241" t="s">
        <v>2219</v>
      </c>
      <c r="B64" s="1242"/>
      <c r="C64" s="1242"/>
      <c r="D64" s="1242"/>
      <c r="E64" s="1242"/>
      <c r="F64" s="1242"/>
      <c r="G64" s="1242"/>
      <c r="H64" s="1242"/>
      <c r="I64" s="1243"/>
    </row>
    <row r="65" spans="1:10" ht="15.75" thickBot="1" x14ac:dyDescent="0.3">
      <c r="A65" s="1232" t="s">
        <v>2221</v>
      </c>
      <c r="B65" s="1233"/>
      <c r="C65" s="1233"/>
      <c r="D65" s="1233"/>
      <c r="E65" s="1233"/>
      <c r="F65" s="1233"/>
      <c r="G65" s="1233"/>
      <c r="H65" s="1233"/>
      <c r="I65" s="1234"/>
    </row>
    <row r="66" spans="1:10" ht="25.5" x14ac:dyDescent="0.25">
      <c r="A66" s="727" t="s">
        <v>586</v>
      </c>
      <c r="B66" s="728" t="s">
        <v>2182</v>
      </c>
      <c r="C66" s="729" t="s">
        <v>575</v>
      </c>
      <c r="D66" s="730" t="s">
        <v>587</v>
      </c>
      <c r="E66" s="731" t="s">
        <v>588</v>
      </c>
      <c r="F66" s="732" t="s">
        <v>589</v>
      </c>
      <c r="G66" s="733" t="s">
        <v>579</v>
      </c>
      <c r="H66" s="733" t="s">
        <v>231</v>
      </c>
      <c r="I66" s="734" t="s">
        <v>2183</v>
      </c>
    </row>
    <row r="67" spans="1:10" x14ac:dyDescent="0.25">
      <c r="A67" s="513"/>
      <c r="B67" s="803"/>
      <c r="C67" s="384"/>
      <c r="D67" s="384"/>
      <c r="E67" s="384">
        <f>+C67*0.05*F67</f>
        <v>0</v>
      </c>
      <c r="F67" s="384"/>
      <c r="G67" s="384">
        <f>+C67+D67+E67</f>
        <v>0</v>
      </c>
      <c r="H67" s="724"/>
      <c r="I67" s="475">
        <f>C67+D67+E67-H67</f>
        <v>0</v>
      </c>
    </row>
    <row r="68" spans="1:10" x14ac:dyDescent="0.25">
      <c r="A68" s="431"/>
      <c r="B68" s="802"/>
      <c r="C68" s="384"/>
      <c r="D68" s="427"/>
      <c r="E68" s="384">
        <f>+C68*0.05*F68</f>
        <v>0</v>
      </c>
      <c r="F68" s="427"/>
      <c r="G68" s="384">
        <f>+C68+D68+E68</f>
        <v>0</v>
      </c>
      <c r="H68" s="724"/>
      <c r="I68" s="475">
        <f>+I67+G68-H68</f>
        <v>0</v>
      </c>
    </row>
    <row r="69" spans="1:10" x14ac:dyDescent="0.25">
      <c r="A69" s="431"/>
      <c r="B69" s="802"/>
      <c r="C69" s="426"/>
      <c r="D69" s="800"/>
      <c r="E69" s="384">
        <f>+C69*0.05*F69</f>
        <v>0</v>
      </c>
      <c r="F69" s="427"/>
      <c r="G69" s="384">
        <f>+C69+D69+E69</f>
        <v>0</v>
      </c>
      <c r="H69" s="724"/>
      <c r="I69" s="475">
        <f>+I68+G69-H69</f>
        <v>0</v>
      </c>
    </row>
    <row r="70" spans="1:10" s="737" customFormat="1" x14ac:dyDescent="0.25">
      <c r="A70" s="431"/>
      <c r="B70" s="719"/>
      <c r="C70" s="426"/>
      <c r="D70" s="735"/>
      <c r="E70" s="736"/>
      <c r="F70" s="427"/>
      <c r="G70" s="722"/>
      <c r="H70" s="432"/>
      <c r="I70" s="432"/>
    </row>
    <row r="71" spans="1:10" ht="15.75" thickBot="1" x14ac:dyDescent="0.3">
      <c r="A71" s="433" t="s">
        <v>590</v>
      </c>
      <c r="B71" s="720"/>
      <c r="C71" s="392"/>
      <c r="D71" s="392"/>
      <c r="E71" s="392"/>
      <c r="F71" s="392"/>
      <c r="G71" s="434"/>
      <c r="H71" s="434"/>
      <c r="I71" s="434">
        <f>+I69</f>
        <v>0</v>
      </c>
    </row>
    <row r="72" spans="1:10" ht="15.75" thickBot="1" x14ac:dyDescent="0.3"/>
    <row r="73" spans="1:10" s="737" customFormat="1" ht="15.75" thickBot="1" x14ac:dyDescent="0.3">
      <c r="A73" s="1260" t="s">
        <v>585</v>
      </c>
      <c r="B73" s="1261"/>
      <c r="C73" s="1261"/>
      <c r="D73" s="1261"/>
      <c r="E73" s="1261"/>
      <c r="F73" s="1261"/>
      <c r="G73" s="1261"/>
      <c r="H73" s="1261"/>
      <c r="I73" s="1262"/>
    </row>
    <row r="74" spans="1:10" s="737" customFormat="1" x14ac:dyDescent="0.25">
      <c r="A74" s="428"/>
      <c r="B74" s="429"/>
      <c r="C74" s="429"/>
      <c r="D74" s="429"/>
      <c r="E74" s="429"/>
      <c r="F74" s="429"/>
      <c r="G74" s="429"/>
      <c r="H74" s="429"/>
      <c r="I74" s="430"/>
    </row>
    <row r="75" spans="1:10" s="737" customFormat="1" x14ac:dyDescent="0.25">
      <c r="A75" s="1230" t="s">
        <v>2379</v>
      </c>
      <c r="B75" s="1231"/>
      <c r="C75" s="1231"/>
      <c r="D75" s="1231"/>
      <c r="E75" s="769" t="s">
        <v>2662</v>
      </c>
      <c r="F75" s="769"/>
      <c r="G75" s="769"/>
      <c r="H75" s="769"/>
      <c r="I75" s="770"/>
      <c r="J75" s="917"/>
    </row>
    <row r="76" spans="1:10" s="737" customFormat="1" ht="15.75" thickBot="1" x14ac:dyDescent="0.3">
      <c r="A76" s="1232" t="s">
        <v>2221</v>
      </c>
      <c r="B76" s="1233"/>
      <c r="C76" s="1233"/>
      <c r="D76" s="1233"/>
      <c r="E76" s="1233"/>
      <c r="F76" s="1233"/>
      <c r="G76" s="1233"/>
      <c r="H76" s="1233"/>
      <c r="I76" s="1234"/>
    </row>
    <row r="77" spans="1:10" s="737" customFormat="1" ht="25.5" x14ac:dyDescent="0.25">
      <c r="A77" s="727" t="s">
        <v>586</v>
      </c>
      <c r="B77" s="728" t="s">
        <v>2182</v>
      </c>
      <c r="C77" s="729" t="s">
        <v>575</v>
      </c>
      <c r="D77" s="730" t="s">
        <v>587</v>
      </c>
      <c r="E77" s="731" t="s">
        <v>588</v>
      </c>
      <c r="F77" s="732" t="s">
        <v>589</v>
      </c>
      <c r="G77" s="733" t="s">
        <v>579</v>
      </c>
      <c r="H77" s="733" t="s">
        <v>231</v>
      </c>
      <c r="I77" s="734" t="s">
        <v>2183</v>
      </c>
    </row>
    <row r="78" spans="1:10" s="737" customFormat="1" x14ac:dyDescent="0.25">
      <c r="A78" s="431" t="s">
        <v>1358</v>
      </c>
      <c r="B78" s="931">
        <v>41400</v>
      </c>
      <c r="C78" s="384">
        <v>3300</v>
      </c>
      <c r="D78" s="427"/>
      <c r="E78" s="384">
        <v>-196</v>
      </c>
      <c r="F78" s="427"/>
      <c r="G78" s="722">
        <f>+C78+D78+E78</f>
        <v>3104</v>
      </c>
      <c r="H78" s="722">
        <v>3104</v>
      </c>
      <c r="I78" s="475">
        <f>+G78-H78</f>
        <v>0</v>
      </c>
    </row>
    <row r="79" spans="1:10" s="737" customFormat="1" x14ac:dyDescent="0.25">
      <c r="A79" s="431" t="s">
        <v>154</v>
      </c>
      <c r="B79" s="931">
        <v>41535</v>
      </c>
      <c r="C79" s="384">
        <v>3300</v>
      </c>
      <c r="D79" s="427"/>
      <c r="E79" s="384">
        <v>-196</v>
      </c>
      <c r="F79" s="427"/>
      <c r="G79" s="722">
        <f>+C79+D79+E79</f>
        <v>3104</v>
      </c>
      <c r="H79" s="722">
        <v>3104</v>
      </c>
      <c r="I79" s="475">
        <f>+I78+G79-H79</f>
        <v>0</v>
      </c>
      <c r="J79" s="817"/>
    </row>
    <row r="80" spans="1:10" s="737" customFormat="1" x14ac:dyDescent="0.25">
      <c r="A80" s="431" t="s">
        <v>155</v>
      </c>
      <c r="B80" s="1269">
        <v>41666</v>
      </c>
      <c r="C80" s="384">
        <v>3300</v>
      </c>
      <c r="D80" s="427">
        <v>150</v>
      </c>
      <c r="E80" s="384">
        <f>+C80*0.05*F80</f>
        <v>330</v>
      </c>
      <c r="F80" s="427">
        <v>2</v>
      </c>
      <c r="G80" s="722">
        <f>+C80+D80+E80</f>
        <v>3780</v>
      </c>
      <c r="H80" s="384">
        <v>3780</v>
      </c>
      <c r="I80" s="475">
        <f>+I79+G80-H80</f>
        <v>0</v>
      </c>
      <c r="J80" s="817"/>
    </row>
    <row r="81" spans="1:23" s="737" customFormat="1" x14ac:dyDescent="0.25">
      <c r="A81" s="431" t="s">
        <v>156</v>
      </c>
      <c r="B81" s="1285"/>
      <c r="C81" s="384">
        <v>3300</v>
      </c>
      <c r="D81" s="427">
        <v>150</v>
      </c>
      <c r="E81" s="384">
        <f>+C81*0.05*F81</f>
        <v>165</v>
      </c>
      <c r="F81" s="427">
        <v>1</v>
      </c>
      <c r="G81" s="722">
        <f>+C81+D81+E81</f>
        <v>3615</v>
      </c>
      <c r="H81" s="384">
        <v>3615</v>
      </c>
      <c r="I81" s="475">
        <f>+I80+G81-H81</f>
        <v>0</v>
      </c>
      <c r="J81" s="817"/>
    </row>
    <row r="82" spans="1:23" s="737" customFormat="1" x14ac:dyDescent="0.25">
      <c r="A82" s="431" t="s">
        <v>199</v>
      </c>
      <c r="B82" s="1270"/>
      <c r="C82" s="384">
        <v>3300</v>
      </c>
      <c r="D82" s="427"/>
      <c r="E82" s="384">
        <f>+C82*0.05*F82</f>
        <v>0</v>
      </c>
      <c r="F82" s="427"/>
      <c r="G82" s="722">
        <f>+C82+D82+E82</f>
        <v>3300</v>
      </c>
      <c r="H82" s="384">
        <v>3300</v>
      </c>
      <c r="I82" s="475">
        <f>+I81+G82-H82</f>
        <v>0</v>
      </c>
      <c r="J82" s="817"/>
    </row>
    <row r="83" spans="1:23" s="737" customFormat="1" x14ac:dyDescent="0.25">
      <c r="A83" s="431"/>
      <c r="B83" s="771"/>
      <c r="C83" s="426"/>
      <c r="D83" s="427"/>
      <c r="E83" s="426"/>
      <c r="F83" s="427"/>
      <c r="G83" s="722"/>
      <c r="H83" s="384"/>
      <c r="I83" s="937"/>
      <c r="J83" s="817"/>
    </row>
    <row r="84" spans="1:23" s="737" customFormat="1" ht="15.75" thickBot="1" x14ac:dyDescent="0.3">
      <c r="A84" s="433" t="s">
        <v>590</v>
      </c>
      <c r="B84" s="720"/>
      <c r="C84" s="392"/>
      <c r="D84" s="392"/>
      <c r="E84" s="392"/>
      <c r="F84" s="392"/>
      <c r="G84" s="924"/>
      <c r="H84" s="941"/>
      <c r="I84" s="925">
        <f>I80</f>
        <v>0</v>
      </c>
      <c r="J84" s="817"/>
    </row>
    <row r="85" spans="1:23" s="737" customFormat="1" ht="15.75" thickBot="1" x14ac:dyDescent="0.3">
      <c r="A85" s="337"/>
      <c r="B85" s="337"/>
      <c r="C85" s="217"/>
      <c r="D85" s="217"/>
      <c r="E85" s="217"/>
      <c r="F85" s="217"/>
      <c r="G85" s="338"/>
      <c r="H85" s="338"/>
      <c r="I85" s="338"/>
      <c r="J85" s="940"/>
    </row>
    <row r="86" spans="1:23" s="737" customFormat="1" ht="15.75" thickBot="1" x14ac:dyDescent="0.3">
      <c r="A86" s="1227" t="s">
        <v>585</v>
      </c>
      <c r="B86" s="1228"/>
      <c r="C86" s="1228"/>
      <c r="D86" s="1228"/>
      <c r="E86" s="1228"/>
      <c r="F86" s="1228"/>
      <c r="G86" s="1228"/>
      <c r="H86" s="1228"/>
      <c r="I86" s="1229"/>
    </row>
    <row r="87" spans="1:23" s="737" customFormat="1" ht="15.75" thickBot="1" x14ac:dyDescent="0.3">
      <c r="A87" s="428"/>
      <c r="B87" s="429"/>
      <c r="C87" s="429"/>
      <c r="D87" s="429"/>
      <c r="E87" s="429"/>
      <c r="F87" s="429"/>
      <c r="G87" s="429"/>
      <c r="H87" s="429"/>
      <c r="I87" s="430"/>
    </row>
    <row r="88" spans="1:23" s="737" customFormat="1" ht="15.75" thickBot="1" x14ac:dyDescent="0.3">
      <c r="A88" s="1230" t="s">
        <v>2379</v>
      </c>
      <c r="B88" s="1231"/>
      <c r="C88" s="1231"/>
      <c r="D88" s="1231"/>
      <c r="E88" s="769" t="s">
        <v>1887</v>
      </c>
      <c r="F88" s="769"/>
      <c r="G88" s="769"/>
      <c r="H88" s="769"/>
      <c r="I88" s="770"/>
      <c r="O88" s="1260" t="s">
        <v>585</v>
      </c>
      <c r="P88" s="1261"/>
      <c r="Q88" s="1261"/>
      <c r="R88" s="1261"/>
      <c r="S88" s="1261"/>
      <c r="T88" s="1261"/>
      <c r="U88" s="1261"/>
      <c r="V88" s="1261"/>
      <c r="W88" s="1262"/>
    </row>
    <row r="89" spans="1:23" s="737" customFormat="1" ht="15.75" thickBot="1" x14ac:dyDescent="0.3">
      <c r="A89" s="1232" t="s">
        <v>2221</v>
      </c>
      <c r="B89" s="1233"/>
      <c r="C89" s="1233"/>
      <c r="D89" s="1233"/>
      <c r="E89" s="1233"/>
      <c r="F89" s="1233"/>
      <c r="G89" s="1233"/>
      <c r="H89" s="1233"/>
      <c r="I89" s="1234"/>
      <c r="O89" s="428"/>
      <c r="P89" s="429"/>
      <c r="Q89" s="429"/>
      <c r="R89" s="429"/>
      <c r="S89" s="429"/>
      <c r="T89" s="429"/>
      <c r="U89" s="429"/>
      <c r="V89" s="429"/>
      <c r="W89" s="430"/>
    </row>
    <row r="90" spans="1:23" s="737" customFormat="1" ht="25.5" x14ac:dyDescent="0.25">
      <c r="A90" s="727" t="s">
        <v>586</v>
      </c>
      <c r="B90" s="728" t="s">
        <v>2182</v>
      </c>
      <c r="C90" s="729" t="s">
        <v>575</v>
      </c>
      <c r="D90" s="730" t="s">
        <v>587</v>
      </c>
      <c r="E90" s="731" t="s">
        <v>588</v>
      </c>
      <c r="F90" s="732" t="s">
        <v>589</v>
      </c>
      <c r="G90" s="733" t="s">
        <v>579</v>
      </c>
      <c r="H90" s="733" t="s">
        <v>231</v>
      </c>
      <c r="I90" s="734" t="s">
        <v>2183</v>
      </c>
      <c r="O90" s="1230" t="s">
        <v>2379</v>
      </c>
      <c r="P90" s="1231"/>
      <c r="Q90" s="1231"/>
      <c r="R90" s="1231"/>
      <c r="S90" s="769" t="s">
        <v>1887</v>
      </c>
      <c r="T90" s="769"/>
      <c r="U90" s="769"/>
      <c r="V90" s="769"/>
      <c r="W90" s="770"/>
    </row>
    <row r="91" spans="1:23" s="737" customFormat="1" ht="15.75" thickBot="1" x14ac:dyDescent="0.3">
      <c r="A91" s="431" t="s">
        <v>199</v>
      </c>
      <c r="B91" s="1090">
        <v>41667</v>
      </c>
      <c r="C91" s="384">
        <v>3450</v>
      </c>
      <c r="D91" s="427">
        <v>150</v>
      </c>
      <c r="E91" s="384">
        <f>+C91*0.05*F91</f>
        <v>172.5</v>
      </c>
      <c r="F91" s="427">
        <v>1</v>
      </c>
      <c r="G91" s="722">
        <f>+C91+D91+E91</f>
        <v>3772.5</v>
      </c>
      <c r="H91" s="1091">
        <v>3450</v>
      </c>
      <c r="I91" s="475">
        <f>+G91-H91</f>
        <v>322.5</v>
      </c>
      <c r="J91" s="737" t="s">
        <v>2647</v>
      </c>
      <c r="M91" s="737" t="s">
        <v>2554</v>
      </c>
      <c r="N91" s="920"/>
      <c r="O91" s="1232" t="s">
        <v>2221</v>
      </c>
      <c r="P91" s="1233"/>
      <c r="Q91" s="1233"/>
      <c r="R91" s="1233"/>
      <c r="S91" s="1233"/>
      <c r="T91" s="1233"/>
      <c r="U91" s="1233"/>
      <c r="V91" s="1233"/>
      <c r="W91" s="1234"/>
    </row>
    <row r="92" spans="1:23" s="737" customFormat="1" ht="38.25" x14ac:dyDescent="0.25">
      <c r="A92" s="431" t="s">
        <v>380</v>
      </c>
      <c r="B92" s="931">
        <v>41718</v>
      </c>
      <c r="C92" s="384">
        <v>3450</v>
      </c>
      <c r="D92" s="427">
        <v>150</v>
      </c>
      <c r="E92" s="384">
        <f>+C92*0.05*F92</f>
        <v>345</v>
      </c>
      <c r="F92" s="427">
        <v>2</v>
      </c>
      <c r="G92" s="722">
        <f>+C92+D92+E92</f>
        <v>3945</v>
      </c>
      <c r="H92" s="722">
        <v>3450</v>
      </c>
      <c r="I92" s="475">
        <f>+I91+G92-H92</f>
        <v>817.5</v>
      </c>
      <c r="J92" s="917" t="s">
        <v>2816</v>
      </c>
      <c r="O92" s="727" t="s">
        <v>586</v>
      </c>
      <c r="P92" s="728" t="s">
        <v>2182</v>
      </c>
      <c r="Q92" s="729" t="s">
        <v>575</v>
      </c>
      <c r="R92" s="730" t="s">
        <v>587</v>
      </c>
      <c r="S92" s="731" t="s">
        <v>588</v>
      </c>
      <c r="T92" s="732" t="s">
        <v>589</v>
      </c>
      <c r="U92" s="733" t="s">
        <v>579</v>
      </c>
      <c r="V92" s="733" t="s">
        <v>231</v>
      </c>
      <c r="W92" s="734" t="s">
        <v>2183</v>
      </c>
    </row>
    <row r="93" spans="1:23" s="737" customFormat="1" ht="15" customHeight="1" x14ac:dyDescent="0.25">
      <c r="A93" s="431" t="s">
        <v>1171</v>
      </c>
      <c r="B93" s="1090">
        <v>41776</v>
      </c>
      <c r="C93" s="384">
        <v>3450</v>
      </c>
      <c r="D93" s="427">
        <v>150</v>
      </c>
      <c r="E93" s="384">
        <f t="shared" ref="E93:E98" si="5">+C93*0.05*F93</f>
        <v>517.5</v>
      </c>
      <c r="F93" s="427">
        <v>3</v>
      </c>
      <c r="G93" s="722">
        <f t="shared" ref="G93:G107" si="6">+C93+D93+E93</f>
        <v>4117.5</v>
      </c>
      <c r="H93" s="1091">
        <v>3450</v>
      </c>
      <c r="I93" s="475">
        <f t="shared" ref="I93:I107" si="7">+I92+G93-H93</f>
        <v>1485</v>
      </c>
      <c r="J93" s="1283"/>
      <c r="K93" s="1284"/>
      <c r="L93" s="1284"/>
      <c r="M93" s="1284"/>
      <c r="O93" s="431" t="s">
        <v>199</v>
      </c>
      <c r="P93" s="1090">
        <v>41773</v>
      </c>
      <c r="Q93" s="384">
        <v>3450</v>
      </c>
      <c r="R93" s="427">
        <v>150</v>
      </c>
      <c r="S93" s="384">
        <f>+Q93*0.05*T93</f>
        <v>2932.5</v>
      </c>
      <c r="T93" s="427">
        <v>17</v>
      </c>
      <c r="U93" s="722">
        <f t="shared" ref="U93:U109" si="8">+Q93+R93+S93</f>
        <v>6532.5</v>
      </c>
      <c r="V93" s="1091">
        <v>3600</v>
      </c>
      <c r="W93" s="475">
        <f>+U93-V93</f>
        <v>2932.5</v>
      </c>
    </row>
    <row r="94" spans="1:23" s="737" customFormat="1" x14ac:dyDescent="0.25">
      <c r="A94" s="431" t="s">
        <v>1185</v>
      </c>
      <c r="B94" s="931">
        <v>41821</v>
      </c>
      <c r="C94" s="384">
        <v>3450</v>
      </c>
      <c r="D94" s="427">
        <v>150</v>
      </c>
      <c r="E94" s="384">
        <f t="shared" si="5"/>
        <v>690</v>
      </c>
      <c r="F94" s="427">
        <v>4</v>
      </c>
      <c r="G94" s="722">
        <f t="shared" si="6"/>
        <v>4290</v>
      </c>
      <c r="H94" s="722">
        <v>3450</v>
      </c>
      <c r="I94" s="475">
        <f t="shared" si="7"/>
        <v>2325</v>
      </c>
      <c r="J94" s="817"/>
      <c r="O94" s="431" t="s">
        <v>380</v>
      </c>
      <c r="P94" s="931">
        <v>41303</v>
      </c>
      <c r="Q94" s="384">
        <v>3450</v>
      </c>
      <c r="R94" s="427">
        <v>150</v>
      </c>
      <c r="S94" s="384"/>
      <c r="T94" s="427"/>
      <c r="U94" s="722">
        <f t="shared" si="8"/>
        <v>3600</v>
      </c>
      <c r="V94" s="722">
        <v>3450</v>
      </c>
      <c r="W94" s="475">
        <f>+W93+U94-V94</f>
        <v>3082.5</v>
      </c>
    </row>
    <row r="95" spans="1:23" s="737" customFormat="1" x14ac:dyDescent="0.25">
      <c r="A95" s="431" t="s">
        <v>1224</v>
      </c>
      <c r="B95" s="931">
        <f>+B94</f>
        <v>41821</v>
      </c>
      <c r="C95" s="384">
        <v>3450</v>
      </c>
      <c r="D95" s="427">
        <v>150</v>
      </c>
      <c r="E95" s="384">
        <f t="shared" si="5"/>
        <v>517.5</v>
      </c>
      <c r="F95" s="427">
        <v>3</v>
      </c>
      <c r="G95" s="722">
        <f t="shared" si="6"/>
        <v>4117.5</v>
      </c>
      <c r="H95" s="722">
        <v>3450</v>
      </c>
      <c r="I95" s="475">
        <f t="shared" si="7"/>
        <v>2992.5</v>
      </c>
      <c r="J95" s="817"/>
      <c r="O95" s="431" t="s">
        <v>1171</v>
      </c>
      <c r="P95" s="1090">
        <v>41773</v>
      </c>
      <c r="Q95" s="384">
        <v>3450</v>
      </c>
      <c r="R95" s="427">
        <v>150</v>
      </c>
      <c r="S95" s="384">
        <f>+Q95*0.05*T95</f>
        <v>2587.5</v>
      </c>
      <c r="T95" s="427">
        <v>15</v>
      </c>
      <c r="U95" s="722">
        <f t="shared" si="8"/>
        <v>6187.5</v>
      </c>
      <c r="V95" s="1091">
        <v>3600</v>
      </c>
      <c r="W95" s="475">
        <f>+W93+U95-V95</f>
        <v>5520</v>
      </c>
    </row>
    <row r="96" spans="1:23" s="737" customFormat="1" x14ac:dyDescent="0.25">
      <c r="A96" s="431" t="s">
        <v>1358</v>
      </c>
      <c r="B96" s="931">
        <v>41858</v>
      </c>
      <c r="C96" s="384">
        <v>3450</v>
      </c>
      <c r="D96" s="427">
        <v>150</v>
      </c>
      <c r="E96" s="384">
        <f t="shared" si="5"/>
        <v>517.5</v>
      </c>
      <c r="F96" s="427">
        <v>3</v>
      </c>
      <c r="G96" s="722">
        <f t="shared" si="6"/>
        <v>4117.5</v>
      </c>
      <c r="H96" s="722">
        <v>3450</v>
      </c>
      <c r="I96" s="475">
        <f t="shared" si="7"/>
        <v>3660</v>
      </c>
      <c r="J96" s="817"/>
      <c r="O96" s="431" t="s">
        <v>1185</v>
      </c>
      <c r="P96" s="931">
        <v>41353</v>
      </c>
      <c r="Q96" s="384">
        <v>3450</v>
      </c>
      <c r="R96" s="427">
        <v>150</v>
      </c>
      <c r="S96" s="384">
        <f>+Q96*0.05*T96</f>
        <v>0</v>
      </c>
      <c r="T96" s="427">
        <v>0</v>
      </c>
      <c r="U96" s="722">
        <f t="shared" si="8"/>
        <v>3600</v>
      </c>
      <c r="V96" s="722">
        <v>3450</v>
      </c>
      <c r="W96" s="475">
        <f t="shared" ref="W96:W109" si="9">+W95+U96-V96</f>
        <v>5670</v>
      </c>
    </row>
    <row r="97" spans="1:23" s="737" customFormat="1" x14ac:dyDescent="0.25">
      <c r="A97" s="431" t="s">
        <v>1406</v>
      </c>
      <c r="B97" s="931">
        <v>41922</v>
      </c>
      <c r="C97" s="384">
        <v>3450</v>
      </c>
      <c r="D97" s="427">
        <v>150</v>
      </c>
      <c r="E97" s="384">
        <f t="shared" si="5"/>
        <v>690</v>
      </c>
      <c r="F97" s="427">
        <v>4</v>
      </c>
      <c r="G97" s="722">
        <f t="shared" si="6"/>
        <v>4290</v>
      </c>
      <c r="H97" s="722">
        <v>3450</v>
      </c>
      <c r="I97" s="475">
        <f t="shared" si="7"/>
        <v>4500</v>
      </c>
      <c r="J97" s="817"/>
      <c r="L97" s="737">
        <f>3450*18</f>
        <v>62100</v>
      </c>
      <c r="O97" s="431" t="s">
        <v>1224</v>
      </c>
      <c r="P97" s="931"/>
      <c r="Q97" s="384">
        <v>3450</v>
      </c>
      <c r="R97" s="427">
        <v>150</v>
      </c>
      <c r="S97" s="384">
        <f>+Q97*0.05*T97</f>
        <v>2932.5</v>
      </c>
      <c r="T97" s="427">
        <v>17</v>
      </c>
      <c r="U97" s="722">
        <f t="shared" si="8"/>
        <v>6532.5</v>
      </c>
      <c r="V97" s="722"/>
      <c r="W97" s="475">
        <f t="shared" si="9"/>
        <v>12202.5</v>
      </c>
    </row>
    <row r="98" spans="1:23" s="737" customFormat="1" x14ac:dyDescent="0.25">
      <c r="A98" s="431" t="s">
        <v>1429</v>
      </c>
      <c r="B98" s="931">
        <v>41957</v>
      </c>
      <c r="C98" s="384">
        <v>3450</v>
      </c>
      <c r="D98" s="427">
        <v>150</v>
      </c>
      <c r="E98" s="384">
        <f t="shared" si="5"/>
        <v>690</v>
      </c>
      <c r="F98" s="427">
        <v>4</v>
      </c>
      <c r="G98" s="722">
        <f t="shared" si="6"/>
        <v>4290</v>
      </c>
      <c r="H98" s="722">
        <v>3450</v>
      </c>
      <c r="I98" s="475">
        <f t="shared" si="7"/>
        <v>5340</v>
      </c>
      <c r="J98" s="817"/>
      <c r="L98" s="737">
        <v>48972</v>
      </c>
      <c r="O98" s="431" t="s">
        <v>1358</v>
      </c>
      <c r="P98" s="931">
        <v>41411</v>
      </c>
      <c r="Q98" s="384">
        <v>3450</v>
      </c>
      <c r="R98" s="427">
        <v>150</v>
      </c>
      <c r="S98" s="384">
        <f>+Q98*0.05*T98</f>
        <v>0</v>
      </c>
      <c r="T98" s="427"/>
      <c r="U98" s="722">
        <f t="shared" si="8"/>
        <v>3600</v>
      </c>
      <c r="V98" s="722">
        <v>3450</v>
      </c>
      <c r="W98" s="475">
        <f t="shared" si="9"/>
        <v>12352.5</v>
      </c>
    </row>
    <row r="99" spans="1:23" s="737" customFormat="1" x14ac:dyDescent="0.25">
      <c r="A99" s="431" t="s">
        <v>1430</v>
      </c>
      <c r="B99" s="931">
        <v>41649</v>
      </c>
      <c r="C99" s="384">
        <v>3450</v>
      </c>
      <c r="D99" s="427">
        <v>150</v>
      </c>
      <c r="E99" s="384">
        <f t="shared" ref="E99:E107" si="10">+C99*0.05*F99</f>
        <v>862.5</v>
      </c>
      <c r="F99" s="427">
        <v>5</v>
      </c>
      <c r="G99" s="722">
        <f t="shared" si="6"/>
        <v>4462.5</v>
      </c>
      <c r="H99" s="722">
        <v>3450</v>
      </c>
      <c r="I99" s="475">
        <f t="shared" si="7"/>
        <v>6352.5</v>
      </c>
      <c r="J99" s="817"/>
      <c r="L99" s="737">
        <f>+L97-L98</f>
        <v>13128</v>
      </c>
      <c r="O99" s="431" t="s">
        <v>1406</v>
      </c>
      <c r="P99" s="931">
        <v>41456</v>
      </c>
      <c r="Q99" s="384">
        <v>3450</v>
      </c>
      <c r="R99" s="427">
        <v>150</v>
      </c>
      <c r="S99" s="384">
        <f>+Q99*0.05*T99</f>
        <v>172.5</v>
      </c>
      <c r="T99" s="427">
        <v>1</v>
      </c>
      <c r="U99" s="722">
        <f t="shared" si="8"/>
        <v>3772.5</v>
      </c>
      <c r="V99" s="722">
        <v>3450</v>
      </c>
      <c r="W99" s="475">
        <f t="shared" si="9"/>
        <v>12675</v>
      </c>
    </row>
    <row r="100" spans="1:23" s="737" customFormat="1" x14ac:dyDescent="0.25">
      <c r="A100" s="431" t="s">
        <v>154</v>
      </c>
      <c r="B100" s="931">
        <v>41708</v>
      </c>
      <c r="C100" s="384">
        <v>3450</v>
      </c>
      <c r="D100" s="427">
        <v>150</v>
      </c>
      <c r="E100" s="384">
        <f t="shared" si="10"/>
        <v>1035</v>
      </c>
      <c r="F100" s="427">
        <v>6</v>
      </c>
      <c r="G100" s="722">
        <f t="shared" si="6"/>
        <v>4635</v>
      </c>
      <c r="H100" s="722">
        <v>3772.5</v>
      </c>
      <c r="I100" s="475">
        <f t="shared" si="7"/>
        <v>7215</v>
      </c>
      <c r="J100" s="1119">
        <f>+H100+H103+H104-C99-C100-C101</f>
        <v>672.5</v>
      </c>
      <c r="O100" s="431" t="s">
        <v>1429</v>
      </c>
      <c r="P100" s="931">
        <v>41456</v>
      </c>
      <c r="Q100" s="384">
        <v>3450</v>
      </c>
      <c r="R100" s="427"/>
      <c r="S100" s="788"/>
      <c r="T100" s="427"/>
      <c r="U100" s="722">
        <f t="shared" si="8"/>
        <v>3450</v>
      </c>
      <c r="V100" s="722">
        <v>3450</v>
      </c>
      <c r="W100" s="475">
        <f t="shared" si="9"/>
        <v>12675</v>
      </c>
    </row>
    <row r="101" spans="1:23" s="737" customFormat="1" x14ac:dyDescent="0.25">
      <c r="A101" s="431" t="s">
        <v>155</v>
      </c>
      <c r="B101" s="931">
        <v>41719</v>
      </c>
      <c r="C101" s="384">
        <v>3450</v>
      </c>
      <c r="D101" s="427">
        <v>150</v>
      </c>
      <c r="E101" s="384">
        <f t="shared" si="10"/>
        <v>862.5</v>
      </c>
      <c r="F101" s="427">
        <v>5</v>
      </c>
      <c r="G101" s="722">
        <f t="shared" si="6"/>
        <v>4462.5</v>
      </c>
      <c r="H101" s="722">
        <v>3450</v>
      </c>
      <c r="I101" s="475">
        <f t="shared" si="7"/>
        <v>8227.5</v>
      </c>
      <c r="J101" s="1119">
        <f>12592.5-J100</f>
        <v>11920</v>
      </c>
      <c r="O101" s="431" t="s">
        <v>1430</v>
      </c>
      <c r="P101" s="931">
        <v>41493</v>
      </c>
      <c r="Q101" s="384">
        <v>3450</v>
      </c>
      <c r="R101" s="427"/>
      <c r="S101" s="384">
        <f t="shared" ref="S101:S109" si="11">+Q101*0.05*T101</f>
        <v>0</v>
      </c>
      <c r="T101" s="427"/>
      <c r="U101" s="722">
        <f t="shared" si="8"/>
        <v>3450</v>
      </c>
      <c r="V101" s="722">
        <v>3450</v>
      </c>
      <c r="W101" s="475">
        <f t="shared" si="9"/>
        <v>12675</v>
      </c>
    </row>
    <row r="102" spans="1:23" s="737" customFormat="1" x14ac:dyDescent="0.25">
      <c r="A102" s="431" t="s">
        <v>156</v>
      </c>
      <c r="B102" s="931">
        <v>41773</v>
      </c>
      <c r="C102" s="384">
        <v>3450</v>
      </c>
      <c r="D102" s="427">
        <v>150</v>
      </c>
      <c r="E102" s="384">
        <f t="shared" si="10"/>
        <v>1035</v>
      </c>
      <c r="F102" s="427">
        <v>6</v>
      </c>
      <c r="G102" s="722">
        <f t="shared" si="6"/>
        <v>4635</v>
      </c>
      <c r="H102" s="722">
        <v>3450</v>
      </c>
      <c r="I102" s="475">
        <f t="shared" si="7"/>
        <v>9412.5</v>
      </c>
      <c r="J102" s="817"/>
      <c r="O102" s="431" t="s">
        <v>154</v>
      </c>
      <c r="P102" s="931"/>
      <c r="Q102" s="384">
        <v>3450</v>
      </c>
      <c r="R102" s="427">
        <v>150</v>
      </c>
      <c r="S102" s="384">
        <f t="shared" si="11"/>
        <v>2070</v>
      </c>
      <c r="T102" s="427">
        <v>12</v>
      </c>
      <c r="U102" s="722">
        <f t="shared" si="8"/>
        <v>5670</v>
      </c>
      <c r="V102" s="722"/>
      <c r="W102" s="475">
        <f t="shared" si="9"/>
        <v>18345</v>
      </c>
    </row>
    <row r="103" spans="1:23" s="737" customFormat="1" x14ac:dyDescent="0.25">
      <c r="A103" s="431" t="s">
        <v>199</v>
      </c>
      <c r="B103" s="931">
        <f>+B102</f>
        <v>41773</v>
      </c>
      <c r="C103" s="384">
        <v>3450</v>
      </c>
      <c r="D103" s="427">
        <v>150</v>
      </c>
      <c r="E103" s="384">
        <f t="shared" si="10"/>
        <v>862.5</v>
      </c>
      <c r="F103" s="427">
        <v>5</v>
      </c>
      <c r="G103" s="722">
        <f t="shared" si="6"/>
        <v>4462.5</v>
      </c>
      <c r="H103" s="722">
        <f>7200-3450</f>
        <v>3750</v>
      </c>
      <c r="I103" s="475">
        <f t="shared" si="7"/>
        <v>10125</v>
      </c>
      <c r="J103" s="817"/>
      <c r="O103" s="431" t="s">
        <v>155</v>
      </c>
      <c r="P103" s="931">
        <v>41558</v>
      </c>
      <c r="Q103" s="384">
        <v>3450</v>
      </c>
      <c r="R103" s="427"/>
      <c r="S103" s="384">
        <f t="shared" si="11"/>
        <v>0</v>
      </c>
      <c r="T103" s="427"/>
      <c r="U103" s="722">
        <f t="shared" si="8"/>
        <v>3450</v>
      </c>
      <c r="V103" s="722">
        <v>3600</v>
      </c>
      <c r="W103" s="475">
        <f t="shared" si="9"/>
        <v>18195</v>
      </c>
    </row>
    <row r="104" spans="1:23" s="737" customFormat="1" x14ac:dyDescent="0.25">
      <c r="A104" s="431" t="s">
        <v>380</v>
      </c>
      <c r="B104" s="931">
        <v>41782</v>
      </c>
      <c r="C104" s="384">
        <v>3450</v>
      </c>
      <c r="D104" s="427">
        <v>150</v>
      </c>
      <c r="E104" s="384">
        <f t="shared" si="10"/>
        <v>690</v>
      </c>
      <c r="F104" s="427">
        <v>4</v>
      </c>
      <c r="G104" s="722">
        <f t="shared" si="6"/>
        <v>4290</v>
      </c>
      <c r="H104" s="722">
        <v>3500</v>
      </c>
      <c r="I104" s="475">
        <f t="shared" si="7"/>
        <v>10915</v>
      </c>
      <c r="J104" s="817"/>
      <c r="O104" s="431" t="s">
        <v>156</v>
      </c>
      <c r="P104" s="931">
        <v>41593</v>
      </c>
      <c r="Q104" s="384">
        <v>3450</v>
      </c>
      <c r="R104" s="427"/>
      <c r="S104" s="384">
        <f t="shared" si="11"/>
        <v>0</v>
      </c>
      <c r="T104" s="427"/>
      <c r="U104" s="722">
        <f t="shared" si="8"/>
        <v>3450</v>
      </c>
      <c r="V104" s="722">
        <v>3450</v>
      </c>
      <c r="W104" s="475">
        <f t="shared" si="9"/>
        <v>18195</v>
      </c>
    </row>
    <row r="105" spans="1:23" s="737" customFormat="1" x14ac:dyDescent="0.25">
      <c r="A105" s="431" t="s">
        <v>1171</v>
      </c>
      <c r="B105" s="1031"/>
      <c r="C105" s="384">
        <v>3450</v>
      </c>
      <c r="D105" s="427">
        <v>150</v>
      </c>
      <c r="E105" s="384">
        <f t="shared" si="10"/>
        <v>1207.5</v>
      </c>
      <c r="F105" s="427">
        <v>7</v>
      </c>
      <c r="G105" s="722">
        <f t="shared" si="6"/>
        <v>4807.5</v>
      </c>
      <c r="H105" s="722"/>
      <c r="I105" s="475">
        <f t="shared" si="7"/>
        <v>15722.5</v>
      </c>
      <c r="J105" s="817"/>
      <c r="O105" s="431" t="s">
        <v>199</v>
      </c>
      <c r="P105" s="931">
        <v>41622</v>
      </c>
      <c r="Q105" s="384">
        <v>3450</v>
      </c>
      <c r="R105" s="427"/>
      <c r="S105" s="384">
        <f t="shared" si="11"/>
        <v>0</v>
      </c>
      <c r="T105" s="427"/>
      <c r="U105" s="722">
        <f t="shared" si="8"/>
        <v>3450</v>
      </c>
      <c r="V105" s="722">
        <v>3450</v>
      </c>
      <c r="W105" s="475">
        <f t="shared" si="9"/>
        <v>18195</v>
      </c>
    </row>
    <row r="106" spans="1:23" s="737" customFormat="1" x14ac:dyDescent="0.25">
      <c r="A106" s="431" t="s">
        <v>1185</v>
      </c>
      <c r="B106" s="1031"/>
      <c r="C106" s="384">
        <v>3450</v>
      </c>
      <c r="D106" s="427">
        <v>150</v>
      </c>
      <c r="E106" s="384">
        <f t="shared" si="10"/>
        <v>1035</v>
      </c>
      <c r="F106" s="427">
        <v>6</v>
      </c>
      <c r="G106" s="722">
        <f t="shared" si="6"/>
        <v>4635</v>
      </c>
      <c r="H106" s="722">
        <v>10350</v>
      </c>
      <c r="I106" s="475">
        <f t="shared" si="7"/>
        <v>10007.5</v>
      </c>
      <c r="J106" s="817"/>
      <c r="L106" s="737">
        <f>12592-300-272.5</f>
        <v>12019.5</v>
      </c>
      <c r="O106" s="431" t="s">
        <v>380</v>
      </c>
      <c r="P106" s="931">
        <v>41649</v>
      </c>
      <c r="Q106" s="384">
        <v>3450</v>
      </c>
      <c r="R106" s="427"/>
      <c r="S106" s="384">
        <f t="shared" si="11"/>
        <v>0</v>
      </c>
      <c r="T106" s="427"/>
      <c r="U106" s="722">
        <f t="shared" si="8"/>
        <v>3450</v>
      </c>
      <c r="V106" s="722">
        <v>3500</v>
      </c>
      <c r="W106" s="475">
        <f t="shared" si="9"/>
        <v>18145</v>
      </c>
    </row>
    <row r="107" spans="1:23" s="737" customFormat="1" x14ac:dyDescent="0.25">
      <c r="A107" s="431" t="s">
        <v>1224</v>
      </c>
      <c r="B107" s="1031"/>
      <c r="C107" s="384">
        <v>3450</v>
      </c>
      <c r="D107" s="427">
        <v>150</v>
      </c>
      <c r="E107" s="384">
        <f t="shared" si="10"/>
        <v>862.5</v>
      </c>
      <c r="F107" s="427">
        <v>5</v>
      </c>
      <c r="G107" s="722">
        <f t="shared" si="6"/>
        <v>4462.5</v>
      </c>
      <c r="H107" s="722">
        <v>2550</v>
      </c>
      <c r="I107" s="475">
        <f t="shared" si="7"/>
        <v>11920</v>
      </c>
      <c r="J107" s="817"/>
      <c r="O107" s="431" t="s">
        <v>1171</v>
      </c>
      <c r="P107" s="1031">
        <v>41708</v>
      </c>
      <c r="Q107" s="384">
        <v>3450</v>
      </c>
      <c r="R107" s="427">
        <v>150</v>
      </c>
      <c r="S107" s="384">
        <f t="shared" si="11"/>
        <v>172.5</v>
      </c>
      <c r="T107" s="427">
        <v>1</v>
      </c>
      <c r="U107" s="722">
        <f t="shared" si="8"/>
        <v>3772.5</v>
      </c>
      <c r="V107" s="722">
        <v>3772.5</v>
      </c>
      <c r="W107" s="475">
        <f t="shared" si="9"/>
        <v>18145</v>
      </c>
    </row>
    <row r="108" spans="1:23" s="737" customFormat="1" x14ac:dyDescent="0.25">
      <c r="A108" s="431"/>
      <c r="B108" s="771"/>
      <c r="C108" s="384"/>
      <c r="D108" s="427"/>
      <c r="E108" s="427">
        <f>12420*0.4</f>
        <v>4968</v>
      </c>
      <c r="F108" s="427"/>
      <c r="G108" s="722">
        <v>60</v>
      </c>
      <c r="H108" s="722"/>
      <c r="I108" s="475">
        <f>+I107*0.6</f>
        <v>7152</v>
      </c>
      <c r="J108" s="817"/>
      <c r="O108" s="431" t="s">
        <v>1185</v>
      </c>
      <c r="P108" s="1031">
        <v>41719</v>
      </c>
      <c r="Q108" s="384">
        <v>3450</v>
      </c>
      <c r="R108" s="427">
        <v>150</v>
      </c>
      <c r="S108" s="384">
        <f t="shared" si="11"/>
        <v>0</v>
      </c>
      <c r="T108" s="427"/>
      <c r="U108" s="722">
        <f t="shared" si="8"/>
        <v>3600</v>
      </c>
      <c r="V108" s="722">
        <v>3450</v>
      </c>
      <c r="W108" s="475">
        <f t="shared" si="9"/>
        <v>18295</v>
      </c>
    </row>
    <row r="109" spans="1:23" s="737" customFormat="1" ht="15.75" thickBot="1" x14ac:dyDescent="0.3">
      <c r="A109" s="433" t="s">
        <v>590</v>
      </c>
      <c r="B109" s="720"/>
      <c r="C109" s="392"/>
      <c r="D109" s="392"/>
      <c r="E109" s="392"/>
      <c r="F109" s="392"/>
      <c r="G109" s="434"/>
      <c r="H109" s="434"/>
      <c r="I109" s="434">
        <f>+I107-I108</f>
        <v>4768</v>
      </c>
      <c r="J109" s="817"/>
      <c r="O109" s="431" t="s">
        <v>1224</v>
      </c>
      <c r="P109" s="1031"/>
      <c r="Q109" s="384">
        <v>3450</v>
      </c>
      <c r="R109" s="427">
        <v>150</v>
      </c>
      <c r="S109" s="384">
        <f t="shared" si="11"/>
        <v>862.5</v>
      </c>
      <c r="T109" s="427">
        <v>5</v>
      </c>
      <c r="U109" s="722">
        <f t="shared" si="8"/>
        <v>4462.5</v>
      </c>
      <c r="V109" s="722"/>
      <c r="W109" s="475">
        <f t="shared" si="9"/>
        <v>22757.5</v>
      </c>
    </row>
    <row r="110" spans="1:23" s="737" customFormat="1" ht="15.75" thickBot="1" x14ac:dyDescent="0.3">
      <c r="O110" s="431"/>
      <c r="P110" s="771"/>
      <c r="Q110" s="384"/>
      <c r="R110" s="427"/>
      <c r="S110" s="384"/>
      <c r="T110" s="427"/>
      <c r="U110" s="722"/>
      <c r="V110" s="722"/>
      <c r="W110" s="475"/>
    </row>
    <row r="111" spans="1:23" ht="15.75" thickBot="1" x14ac:dyDescent="0.3">
      <c r="A111" s="1227" t="s">
        <v>585</v>
      </c>
      <c r="B111" s="1228"/>
      <c r="C111" s="1228"/>
      <c r="D111" s="1228"/>
      <c r="E111" s="1228"/>
      <c r="F111" s="1228"/>
      <c r="G111" s="1228"/>
      <c r="H111" s="1228"/>
      <c r="I111" s="1229"/>
      <c r="O111" s="433" t="s">
        <v>590</v>
      </c>
      <c r="P111" s="720"/>
      <c r="Q111" s="392"/>
      <c r="R111" s="392"/>
      <c r="S111" s="392"/>
      <c r="T111" s="392"/>
      <c r="U111" s="434"/>
      <c r="V111" s="434"/>
      <c r="W111" s="434">
        <f>W109</f>
        <v>22757.5</v>
      </c>
    </row>
    <row r="112" spans="1:23" x14ac:dyDescent="0.25">
      <c r="A112" s="428"/>
      <c r="B112" s="429"/>
      <c r="C112" s="429"/>
      <c r="D112" s="429"/>
      <c r="E112" s="429"/>
      <c r="F112" s="429"/>
      <c r="G112" s="429"/>
      <c r="H112" s="429"/>
      <c r="I112" s="430"/>
      <c r="J112" s="917"/>
    </row>
    <row r="113" spans="1:10" ht="18.75" x14ac:dyDescent="0.3">
      <c r="A113" s="1241" t="s">
        <v>2652</v>
      </c>
      <c r="B113" s="1242"/>
      <c r="C113" s="1242"/>
      <c r="D113" s="1242"/>
      <c r="E113" s="1242"/>
      <c r="F113" s="1242"/>
      <c r="G113" s="1242"/>
      <c r="H113" s="1242"/>
      <c r="I113" s="1243"/>
      <c r="J113" s="917"/>
    </row>
    <row r="114" spans="1:10" ht="15.75" thickBot="1" x14ac:dyDescent="0.3">
      <c r="A114" s="1232" t="s">
        <v>2221</v>
      </c>
      <c r="B114" s="1233"/>
      <c r="C114" s="1233"/>
      <c r="D114" s="1233"/>
      <c r="E114" s="1233"/>
      <c r="F114" s="1233"/>
      <c r="G114" s="1233"/>
      <c r="H114" s="1233"/>
      <c r="I114" s="1234"/>
    </row>
    <row r="115" spans="1:10" ht="25.5" x14ac:dyDescent="0.25">
      <c r="A115" s="727" t="s">
        <v>586</v>
      </c>
      <c r="B115" s="728" t="s">
        <v>2182</v>
      </c>
      <c r="C115" s="729" t="s">
        <v>575</v>
      </c>
      <c r="D115" s="730" t="s">
        <v>587</v>
      </c>
      <c r="E115" s="731" t="s">
        <v>588</v>
      </c>
      <c r="F115" s="732" t="s">
        <v>589</v>
      </c>
      <c r="G115" s="733" t="s">
        <v>579</v>
      </c>
      <c r="H115" s="733" t="s">
        <v>231</v>
      </c>
      <c r="I115" s="734" t="s">
        <v>2183</v>
      </c>
    </row>
    <row r="116" spans="1:10" x14ac:dyDescent="0.25">
      <c r="A116" s="513" t="s">
        <v>154</v>
      </c>
      <c r="B116" s="721">
        <v>41550</v>
      </c>
      <c r="C116" s="384">
        <v>3300</v>
      </c>
      <c r="D116" s="384">
        <v>150</v>
      </c>
      <c r="E116" s="384">
        <f>+C116*0.05*F116</f>
        <v>165</v>
      </c>
      <c r="F116" s="384">
        <v>1</v>
      </c>
      <c r="G116" s="384">
        <f>+C116+D116+E116</f>
        <v>3615</v>
      </c>
      <c r="H116" s="724">
        <v>3500</v>
      </c>
      <c r="I116" s="475">
        <f>C116+D116+E116-H116</f>
        <v>115</v>
      </c>
    </row>
    <row r="117" spans="1:10" x14ac:dyDescent="0.25">
      <c r="A117" s="431" t="s">
        <v>156</v>
      </c>
      <c r="B117" s="719"/>
      <c r="C117" s="384">
        <v>3300</v>
      </c>
      <c r="D117" s="427">
        <v>150</v>
      </c>
      <c r="E117" s="384">
        <f>+C117*0.05*F117</f>
        <v>825</v>
      </c>
      <c r="F117" s="427">
        <v>5</v>
      </c>
      <c r="G117" s="384">
        <f>+C117+D117+E117</f>
        <v>4275</v>
      </c>
      <c r="H117" s="724"/>
      <c r="I117" s="475">
        <f>I116+G117-H117</f>
        <v>4390</v>
      </c>
    </row>
    <row r="118" spans="1:10" s="737" customFormat="1" x14ac:dyDescent="0.25">
      <c r="A118" s="431" t="s">
        <v>199</v>
      </c>
      <c r="B118" s="923">
        <v>41979</v>
      </c>
      <c r="C118" s="426">
        <v>3300</v>
      </c>
      <c r="D118" s="427"/>
      <c r="E118" s="384">
        <f>+C118*0.05*F118</f>
        <v>0</v>
      </c>
      <c r="F118" s="427"/>
      <c r="G118" s="384">
        <f>+C118+D118+E118</f>
        <v>3300</v>
      </c>
      <c r="H118" s="722">
        <v>3100</v>
      </c>
      <c r="I118" s="475">
        <f>I117+G118-H118</f>
        <v>4590</v>
      </c>
    </row>
    <row r="119" spans="1:10" s="737" customFormat="1" x14ac:dyDescent="0.25">
      <c r="A119" s="431" t="s">
        <v>590</v>
      </c>
      <c r="B119" s="923"/>
      <c r="C119" s="426"/>
      <c r="D119" s="427"/>
      <c r="E119" s="384"/>
      <c r="F119" s="427"/>
      <c r="G119" s="384"/>
      <c r="H119" s="722"/>
      <c r="I119" s="475">
        <f>I118</f>
        <v>4590</v>
      </c>
    </row>
    <row r="120" spans="1:10" s="737" customFormat="1" x14ac:dyDescent="0.25">
      <c r="A120" s="431" t="s">
        <v>2877</v>
      </c>
      <c r="B120" s="923"/>
      <c r="C120" s="426"/>
      <c r="D120" s="427"/>
      <c r="E120" s="426"/>
      <c r="F120" s="427"/>
      <c r="G120" s="722"/>
      <c r="H120" s="384"/>
      <c r="I120" s="937">
        <f>(E116+E117)/2</f>
        <v>495</v>
      </c>
    </row>
    <row r="121" spans="1:10" s="737" customFormat="1" x14ac:dyDescent="0.25">
      <c r="A121" s="431"/>
      <c r="B121" s="719"/>
      <c r="C121" s="426"/>
      <c r="D121" s="735"/>
      <c r="E121" s="426"/>
      <c r="F121" s="427"/>
      <c r="G121" s="722"/>
      <c r="H121" s="427"/>
      <c r="I121" s="921"/>
    </row>
    <row r="122" spans="1:10" ht="15.75" thickBot="1" x14ac:dyDescent="0.3">
      <c r="A122" s="433" t="s">
        <v>2820</v>
      </c>
      <c r="B122" s="720"/>
      <c r="C122" s="392"/>
      <c r="D122" s="392"/>
      <c r="E122" s="392"/>
      <c r="F122" s="392"/>
      <c r="G122" s="924"/>
      <c r="H122" s="386"/>
      <c r="I122" s="925">
        <f>I119-I120</f>
        <v>4095</v>
      </c>
      <c r="J122" t="s">
        <v>2891</v>
      </c>
    </row>
    <row r="123" spans="1:10" ht="15.75" thickBot="1" x14ac:dyDescent="0.3"/>
    <row r="124" spans="1:10" s="737" customFormat="1" ht="15.75" thickBot="1" x14ac:dyDescent="0.3">
      <c r="A124" s="1227" t="s">
        <v>585</v>
      </c>
      <c r="B124" s="1228"/>
      <c r="C124" s="1228"/>
      <c r="D124" s="1228"/>
      <c r="E124" s="1228"/>
      <c r="F124" s="1228"/>
      <c r="G124" s="1228"/>
      <c r="H124" s="1228"/>
      <c r="I124" s="1229"/>
    </row>
    <row r="125" spans="1:10" s="737" customFormat="1" x14ac:dyDescent="0.25">
      <c r="A125" s="428"/>
      <c r="B125" s="429"/>
      <c r="C125" s="429"/>
      <c r="D125" s="429"/>
      <c r="E125" s="429"/>
      <c r="F125" s="429"/>
      <c r="G125" s="429"/>
      <c r="H125" s="429"/>
      <c r="I125" s="430"/>
    </row>
    <row r="126" spans="1:10" s="737" customFormat="1" x14ac:dyDescent="0.25">
      <c r="A126" s="1230" t="s">
        <v>2379</v>
      </c>
      <c r="B126" s="1231"/>
      <c r="C126" s="1231"/>
      <c r="D126" s="1231"/>
      <c r="E126" s="524" t="s">
        <v>1733</v>
      </c>
      <c r="F126" s="769"/>
      <c r="G126" s="769"/>
      <c r="H126" s="769"/>
      <c r="I126" s="770"/>
    </row>
    <row r="127" spans="1:10" s="737" customFormat="1" ht="15.75" thickBot="1" x14ac:dyDescent="0.3">
      <c r="A127" s="1232" t="s">
        <v>2221</v>
      </c>
      <c r="B127" s="1233"/>
      <c r="C127" s="1233"/>
      <c r="D127" s="1233"/>
      <c r="E127" s="1233"/>
      <c r="F127" s="1233"/>
      <c r="G127" s="1233"/>
      <c r="H127" s="1233"/>
      <c r="I127" s="1234"/>
    </row>
    <row r="128" spans="1:10" s="737" customFormat="1" ht="25.5" x14ac:dyDescent="0.25">
      <c r="A128" s="727" t="s">
        <v>586</v>
      </c>
      <c r="B128" s="728" t="s">
        <v>2182</v>
      </c>
      <c r="C128" s="729" t="s">
        <v>575</v>
      </c>
      <c r="D128" s="730" t="s">
        <v>587</v>
      </c>
      <c r="E128" s="731" t="s">
        <v>588</v>
      </c>
      <c r="F128" s="732" t="s">
        <v>589</v>
      </c>
      <c r="G128" s="733" t="s">
        <v>579</v>
      </c>
      <c r="H128" s="733" t="s">
        <v>231</v>
      </c>
      <c r="I128" s="734" t="s">
        <v>2183</v>
      </c>
    </row>
    <row r="129" spans="1:15" s="737" customFormat="1" x14ac:dyDescent="0.25">
      <c r="A129" s="431"/>
      <c r="B129" s="771"/>
      <c r="C129" s="384"/>
      <c r="D129" s="427"/>
      <c r="E129" s="384">
        <f>-C129*6%</f>
        <v>0</v>
      </c>
      <c r="F129" s="427"/>
      <c r="G129" s="722">
        <f>+C129+D129+E129</f>
        <v>0</v>
      </c>
      <c r="H129" s="722"/>
      <c r="I129" s="475">
        <f>+G129-H129</f>
        <v>0</v>
      </c>
    </row>
    <row r="130" spans="1:15" s="737" customFormat="1" x14ac:dyDescent="0.25">
      <c r="A130" s="431"/>
      <c r="B130" s="771"/>
      <c r="C130" s="384"/>
      <c r="D130" s="427"/>
      <c r="E130" s="384">
        <f>-C130*6%</f>
        <v>0</v>
      </c>
      <c r="F130" s="427"/>
      <c r="G130" s="722">
        <f>+C130+D130+E130</f>
        <v>0</v>
      </c>
      <c r="H130" s="722"/>
      <c r="I130" s="475">
        <f>+I129+G130-H130</f>
        <v>0</v>
      </c>
    </row>
    <row r="131" spans="1:15" s="737" customFormat="1" x14ac:dyDescent="0.25">
      <c r="A131" s="431"/>
      <c r="B131" s="771"/>
      <c r="C131" s="384"/>
      <c r="D131" s="427"/>
      <c r="E131" s="384">
        <f>-C131*6%</f>
        <v>0</v>
      </c>
      <c r="F131" s="427"/>
      <c r="G131" s="722">
        <f>+C131+D131+E131</f>
        <v>0</v>
      </c>
      <c r="H131" s="722"/>
      <c r="I131" s="475">
        <f>+I130+G131-H131</f>
        <v>0</v>
      </c>
    </row>
    <row r="132" spans="1:15" s="737" customFormat="1" x14ac:dyDescent="0.25">
      <c r="A132" s="431"/>
      <c r="B132" s="771"/>
      <c r="C132" s="384"/>
      <c r="D132" s="427"/>
      <c r="E132" s="384">
        <f>-C132*6%</f>
        <v>0</v>
      </c>
      <c r="F132" s="427"/>
      <c r="G132" s="722">
        <f>+C132+D132+E132</f>
        <v>0</v>
      </c>
      <c r="H132" s="722"/>
      <c r="I132" s="475">
        <f>+I131+G132-H132</f>
        <v>0</v>
      </c>
    </row>
    <row r="133" spans="1:15" s="737" customFormat="1" ht="15.75" thickBot="1" x14ac:dyDescent="0.3">
      <c r="A133" s="433" t="s">
        <v>590</v>
      </c>
      <c r="B133" s="720"/>
      <c r="C133" s="392"/>
      <c r="D133" s="392"/>
      <c r="E133" s="392"/>
      <c r="F133" s="392"/>
      <c r="G133" s="434"/>
      <c r="H133" s="434"/>
      <c r="I133" s="434">
        <f>+I132</f>
        <v>0</v>
      </c>
    </row>
    <row r="134" spans="1:15" s="737" customFormat="1" ht="15.75" thickBot="1" x14ac:dyDescent="0.3"/>
    <row r="135" spans="1:15" s="737" customFormat="1" ht="15.75" thickBot="1" x14ac:dyDescent="0.3">
      <c r="A135" s="1260" t="s">
        <v>585</v>
      </c>
      <c r="B135" s="1261"/>
      <c r="C135" s="1261"/>
      <c r="D135" s="1261"/>
      <c r="E135" s="1261"/>
      <c r="F135" s="1261"/>
      <c r="G135" s="1261"/>
      <c r="H135" s="1261"/>
      <c r="I135" s="1262"/>
    </row>
    <row r="136" spans="1:15" s="737" customFormat="1" x14ac:dyDescent="0.25">
      <c r="A136" s="779"/>
      <c r="B136" s="780"/>
      <c r="C136" s="780"/>
      <c r="D136" s="780"/>
      <c r="E136" s="780"/>
      <c r="F136" s="780"/>
      <c r="G136" s="780"/>
      <c r="H136" s="780"/>
      <c r="I136" s="781"/>
      <c r="J136" s="737" t="s">
        <v>2518</v>
      </c>
      <c r="O136" s="737" t="s">
        <v>2523</v>
      </c>
    </row>
    <row r="137" spans="1:15" s="737" customFormat="1" x14ac:dyDescent="0.25">
      <c r="A137" s="1230" t="s">
        <v>2379</v>
      </c>
      <c r="B137" s="1231"/>
      <c r="C137" s="1231"/>
      <c r="D137" s="1231"/>
      <c r="E137" s="524" t="s">
        <v>2380</v>
      </c>
      <c r="F137" s="769"/>
      <c r="G137" s="769"/>
      <c r="H137" s="769"/>
      <c r="I137" s="770"/>
      <c r="J137" s="917" t="s">
        <v>2648</v>
      </c>
    </row>
    <row r="138" spans="1:15" s="737" customFormat="1" ht="15.75" thickBot="1" x14ac:dyDescent="0.3">
      <c r="A138" s="1232" t="s">
        <v>2221</v>
      </c>
      <c r="B138" s="1233"/>
      <c r="C138" s="1233"/>
      <c r="D138" s="1233"/>
      <c r="E138" s="1233"/>
      <c r="F138" s="1233"/>
      <c r="G138" s="1233"/>
      <c r="H138" s="1233"/>
      <c r="I138" s="1234"/>
    </row>
    <row r="139" spans="1:15" s="737" customFormat="1" ht="25.5" x14ac:dyDescent="0.25">
      <c r="A139" s="727" t="s">
        <v>586</v>
      </c>
      <c r="B139" s="728" t="s">
        <v>2182</v>
      </c>
      <c r="C139" s="729" t="s">
        <v>575</v>
      </c>
      <c r="D139" s="730" t="s">
        <v>587</v>
      </c>
      <c r="E139" s="731" t="s">
        <v>588</v>
      </c>
      <c r="F139" s="732" t="s">
        <v>589</v>
      </c>
      <c r="G139" s="733" t="s">
        <v>579</v>
      </c>
      <c r="H139" s="733" t="s">
        <v>231</v>
      </c>
      <c r="I139" s="734" t="s">
        <v>2183</v>
      </c>
    </row>
    <row r="140" spans="1:15" s="737" customFormat="1" x14ac:dyDescent="0.25">
      <c r="A140" s="431" t="s">
        <v>1358</v>
      </c>
      <c r="B140" s="771">
        <v>41408</v>
      </c>
      <c r="C140" s="801">
        <v>3300</v>
      </c>
      <c r="D140" s="816"/>
      <c r="E140" s="801">
        <f t="shared" ref="E140:E148" si="12">+C140*0.05*F140</f>
        <v>0</v>
      </c>
      <c r="F140" s="816">
        <v>0</v>
      </c>
      <c r="G140" s="813">
        <f t="shared" ref="G140:G149" si="13">+C140+D140+E140</f>
        <v>3300</v>
      </c>
      <c r="H140" s="813">
        <v>3100</v>
      </c>
      <c r="I140" s="811">
        <f>+G140-H140</f>
        <v>200</v>
      </c>
    </row>
    <row r="141" spans="1:15" s="737" customFormat="1" x14ac:dyDescent="0.25">
      <c r="A141" s="431" t="s">
        <v>1406</v>
      </c>
      <c r="B141" s="771">
        <v>41436</v>
      </c>
      <c r="C141" s="801">
        <v>3300</v>
      </c>
      <c r="D141" s="816"/>
      <c r="E141" s="801">
        <f t="shared" si="12"/>
        <v>0</v>
      </c>
      <c r="F141" s="816">
        <v>0</v>
      </c>
      <c r="G141" s="813">
        <f t="shared" si="13"/>
        <v>3300</v>
      </c>
      <c r="H141" s="813">
        <v>3100</v>
      </c>
      <c r="I141" s="811">
        <f t="shared" ref="I141:I149" si="14">+I140+G141-H141</f>
        <v>400</v>
      </c>
    </row>
    <row r="142" spans="1:15" s="737" customFormat="1" x14ac:dyDescent="0.25">
      <c r="A142" s="431" t="s">
        <v>1429</v>
      </c>
      <c r="B142" s="771">
        <v>41465</v>
      </c>
      <c r="C142" s="801">
        <v>3300</v>
      </c>
      <c r="D142" s="816"/>
      <c r="E142" s="801">
        <f t="shared" si="12"/>
        <v>0</v>
      </c>
      <c r="F142" s="816">
        <v>0</v>
      </c>
      <c r="G142" s="813">
        <f t="shared" si="13"/>
        <v>3300</v>
      </c>
      <c r="H142" s="813">
        <v>3100</v>
      </c>
      <c r="I142" s="811">
        <f t="shared" si="14"/>
        <v>600</v>
      </c>
    </row>
    <row r="143" spans="1:15" s="737" customFormat="1" x14ac:dyDescent="0.25">
      <c r="A143" s="431" t="s">
        <v>1430</v>
      </c>
      <c r="B143" s="771">
        <v>41495</v>
      </c>
      <c r="C143" s="801">
        <v>3300</v>
      </c>
      <c r="D143" s="816"/>
      <c r="E143" s="801">
        <f t="shared" si="12"/>
        <v>0</v>
      </c>
      <c r="F143" s="816">
        <v>0</v>
      </c>
      <c r="G143" s="813">
        <f t="shared" si="13"/>
        <v>3300</v>
      </c>
      <c r="H143" s="813">
        <v>3100</v>
      </c>
      <c r="I143" s="811">
        <f t="shared" si="14"/>
        <v>800</v>
      </c>
    </row>
    <row r="144" spans="1:15" s="737" customFormat="1" x14ac:dyDescent="0.25">
      <c r="A144" s="431" t="s">
        <v>154</v>
      </c>
      <c r="B144" s="771">
        <v>41528</v>
      </c>
      <c r="C144" s="801">
        <v>3300</v>
      </c>
      <c r="D144" s="816"/>
      <c r="E144" s="801">
        <f t="shared" si="12"/>
        <v>0</v>
      </c>
      <c r="F144" s="816">
        <v>0</v>
      </c>
      <c r="G144" s="813">
        <f t="shared" si="13"/>
        <v>3300</v>
      </c>
      <c r="H144" s="813">
        <v>3100</v>
      </c>
      <c r="I144" s="811">
        <f t="shared" si="14"/>
        <v>1000</v>
      </c>
    </row>
    <row r="145" spans="1:14" s="737" customFormat="1" x14ac:dyDescent="0.25">
      <c r="A145" s="431" t="s">
        <v>155</v>
      </c>
      <c r="B145" s="771">
        <v>41557</v>
      </c>
      <c r="C145" s="801">
        <v>3300</v>
      </c>
      <c r="D145" s="816"/>
      <c r="E145" s="801">
        <f t="shared" si="12"/>
        <v>0</v>
      </c>
      <c r="F145" s="816">
        <v>0</v>
      </c>
      <c r="G145" s="813">
        <f t="shared" si="13"/>
        <v>3300</v>
      </c>
      <c r="H145" s="813">
        <v>3100</v>
      </c>
      <c r="I145" s="811">
        <f t="shared" si="14"/>
        <v>1200</v>
      </c>
    </row>
    <row r="146" spans="1:14" s="737" customFormat="1" x14ac:dyDescent="0.25">
      <c r="A146" s="431" t="s">
        <v>156</v>
      </c>
      <c r="B146" s="771">
        <v>41583</v>
      </c>
      <c r="C146" s="801">
        <v>3300</v>
      </c>
      <c r="D146" s="735"/>
      <c r="E146" s="788">
        <f>-3300*0.06</f>
        <v>-198</v>
      </c>
      <c r="F146" s="816">
        <v>0</v>
      </c>
      <c r="G146" s="813">
        <f t="shared" si="13"/>
        <v>3102</v>
      </c>
      <c r="H146" s="813">
        <v>3100</v>
      </c>
      <c r="I146" s="811">
        <f t="shared" si="14"/>
        <v>1202</v>
      </c>
    </row>
    <row r="147" spans="1:14" s="737" customFormat="1" x14ac:dyDescent="0.25">
      <c r="A147" s="431" t="s">
        <v>199</v>
      </c>
      <c r="B147" s="1291">
        <v>41667</v>
      </c>
      <c r="C147" s="801">
        <v>3300</v>
      </c>
      <c r="D147" s="816"/>
      <c r="E147" s="801"/>
      <c r="F147" s="816">
        <v>1</v>
      </c>
      <c r="G147" s="813">
        <f t="shared" si="13"/>
        <v>3300</v>
      </c>
      <c r="H147" s="813"/>
      <c r="I147" s="811">
        <f t="shared" si="14"/>
        <v>4502</v>
      </c>
    </row>
    <row r="148" spans="1:14" s="737" customFormat="1" x14ac:dyDescent="0.25">
      <c r="A148" s="431" t="s">
        <v>380</v>
      </c>
      <c r="B148" s="1292"/>
      <c r="C148" s="812">
        <v>3300</v>
      </c>
      <c r="D148" s="973">
        <v>150</v>
      </c>
      <c r="E148" s="812">
        <f t="shared" si="12"/>
        <v>165</v>
      </c>
      <c r="F148" s="816">
        <v>1</v>
      </c>
      <c r="G148" s="813">
        <f t="shared" si="13"/>
        <v>3615</v>
      </c>
      <c r="H148" s="813"/>
      <c r="I148" s="811">
        <f t="shared" si="14"/>
        <v>8117</v>
      </c>
    </row>
    <row r="149" spans="1:14" s="737" customFormat="1" x14ac:dyDescent="0.25">
      <c r="A149" s="431" t="s">
        <v>1171</v>
      </c>
      <c r="B149" s="1293"/>
      <c r="C149" s="812">
        <v>3300</v>
      </c>
      <c r="D149" s="973"/>
      <c r="E149" s="788">
        <f>-3300*0.06</f>
        <v>-198</v>
      </c>
      <c r="F149" s="816"/>
      <c r="G149" s="813">
        <f t="shared" si="13"/>
        <v>3102</v>
      </c>
      <c r="H149" s="813">
        <v>11219</v>
      </c>
      <c r="I149" s="811">
        <f t="shared" si="14"/>
        <v>0</v>
      </c>
    </row>
    <row r="150" spans="1:14" s="737" customFormat="1" x14ac:dyDescent="0.25">
      <c r="A150" s="431"/>
      <c r="B150" s="771"/>
      <c r="C150" s="812"/>
      <c r="D150" s="816"/>
      <c r="E150" s="812"/>
      <c r="F150" s="816"/>
      <c r="G150" s="813"/>
      <c r="H150" s="813"/>
      <c r="I150" s="814"/>
    </row>
    <row r="151" spans="1:14" s="737" customFormat="1" ht="15.75" thickBot="1" x14ac:dyDescent="0.3">
      <c r="A151" s="433" t="s">
        <v>590</v>
      </c>
      <c r="B151" s="720"/>
      <c r="C151" s="786"/>
      <c r="D151" s="786"/>
      <c r="E151" s="786"/>
      <c r="F151" s="786"/>
      <c r="G151" s="924"/>
      <c r="H151" s="386"/>
      <c r="I151" s="925">
        <f>I149</f>
        <v>0</v>
      </c>
    </row>
    <row r="152" spans="1:14" s="737" customFormat="1" ht="15.75" thickBot="1" x14ac:dyDescent="0.3"/>
    <row r="153" spans="1:14" ht="15.75" thickBot="1" x14ac:dyDescent="0.3">
      <c r="A153" s="1227" t="s">
        <v>585</v>
      </c>
      <c r="B153" s="1228"/>
      <c r="C153" s="1228"/>
      <c r="D153" s="1228"/>
      <c r="E153" s="1228"/>
      <c r="F153" s="1228"/>
      <c r="G153" s="1228"/>
      <c r="H153" s="1228"/>
      <c r="I153" s="1229"/>
    </row>
    <row r="154" spans="1:14" x14ac:dyDescent="0.25">
      <c r="A154" s="428"/>
      <c r="B154" s="429"/>
      <c r="C154" s="429"/>
      <c r="D154" s="429"/>
      <c r="E154" s="429"/>
      <c r="F154" s="429"/>
      <c r="G154" s="429"/>
      <c r="H154" s="429"/>
      <c r="I154" s="430"/>
      <c r="J154" s="804">
        <v>20000</v>
      </c>
      <c r="K154" s="805" t="s">
        <v>2519</v>
      </c>
    </row>
    <row r="155" spans="1:14" s="12" customFormat="1" x14ac:dyDescent="0.25">
      <c r="A155" s="1258" t="s">
        <v>2220</v>
      </c>
      <c r="B155" s="1248"/>
      <c r="C155" s="1248"/>
      <c r="D155" s="1248"/>
      <c r="E155" s="1248"/>
      <c r="F155" s="1248"/>
      <c r="G155" s="1248"/>
      <c r="H155" s="1248"/>
      <c r="I155" s="1259"/>
      <c r="J155" s="806">
        <v>13833</v>
      </c>
      <c r="K155" s="805" t="s">
        <v>2520</v>
      </c>
    </row>
    <row r="156" spans="1:14" ht="15.75" thickBot="1" x14ac:dyDescent="0.3">
      <c r="A156" s="1232" t="s">
        <v>2221</v>
      </c>
      <c r="B156" s="1233"/>
      <c r="C156" s="1233"/>
      <c r="D156" s="1233"/>
      <c r="E156" s="1233"/>
      <c r="F156" s="1233"/>
      <c r="G156" s="1233"/>
      <c r="H156" s="1233"/>
      <c r="I156" s="1234"/>
      <c r="J156" s="804">
        <v>13000</v>
      </c>
      <c r="K156" s="805" t="s">
        <v>2521</v>
      </c>
    </row>
    <row r="157" spans="1:14" ht="25.5" x14ac:dyDescent="0.25">
      <c r="A157" s="727" t="s">
        <v>586</v>
      </c>
      <c r="B157" s="728" t="s">
        <v>2182</v>
      </c>
      <c r="C157" s="729" t="s">
        <v>575</v>
      </c>
      <c r="D157" s="730" t="s">
        <v>587</v>
      </c>
      <c r="E157" s="731" t="s">
        <v>588</v>
      </c>
      <c r="F157" s="732" t="s">
        <v>589</v>
      </c>
      <c r="G157" s="733" t="s">
        <v>579</v>
      </c>
      <c r="H157" s="733" t="s">
        <v>231</v>
      </c>
      <c r="I157" s="734" t="s">
        <v>2183</v>
      </c>
    </row>
    <row r="158" spans="1:14" x14ac:dyDescent="0.25">
      <c r="A158" s="513" t="s">
        <v>380</v>
      </c>
      <c r="B158" s="931">
        <v>41327</v>
      </c>
      <c r="C158" s="384">
        <v>3300</v>
      </c>
      <c r="D158" s="384">
        <f>150*F158</f>
        <v>150</v>
      </c>
      <c r="E158" s="384">
        <f t="shared" ref="E158:E182" si="15">+C158*0.05*F158</f>
        <v>165</v>
      </c>
      <c r="F158" s="384">
        <v>1</v>
      </c>
      <c r="G158" s="384">
        <f t="shared" ref="G158:G182" si="16">+C158+D158+E158</f>
        <v>3615</v>
      </c>
      <c r="H158" s="724">
        <v>3657</v>
      </c>
      <c r="I158" s="475">
        <f>C158+D158+E158-H158</f>
        <v>-42</v>
      </c>
      <c r="J158" s="917" t="s">
        <v>2736</v>
      </c>
      <c r="M158">
        <v>4612064243</v>
      </c>
      <c r="N158" t="s">
        <v>2653</v>
      </c>
    </row>
    <row r="159" spans="1:14" s="737" customFormat="1" x14ac:dyDescent="0.25">
      <c r="A159" s="513" t="s">
        <v>1171</v>
      </c>
      <c r="B159" s="931"/>
      <c r="C159" s="384">
        <v>3300</v>
      </c>
      <c r="D159" s="384">
        <v>150</v>
      </c>
      <c r="E159" s="384">
        <f t="shared" si="15"/>
        <v>1650</v>
      </c>
      <c r="F159" s="384">
        <v>10</v>
      </c>
      <c r="G159" s="384">
        <f t="shared" si="16"/>
        <v>5100</v>
      </c>
      <c r="H159" s="724"/>
      <c r="I159" s="475">
        <f t="shared" ref="I159:I182" si="17">+I158+G159-H159</f>
        <v>5058</v>
      </c>
      <c r="J159" s="917"/>
    </row>
    <row r="160" spans="1:14" s="737" customFormat="1" x14ac:dyDescent="0.25">
      <c r="A160" s="513" t="s">
        <v>1185</v>
      </c>
      <c r="B160" s="931"/>
      <c r="C160" s="384">
        <v>3300</v>
      </c>
      <c r="D160" s="384">
        <v>150</v>
      </c>
      <c r="E160" s="384">
        <f t="shared" si="15"/>
        <v>1485</v>
      </c>
      <c r="F160" s="384">
        <v>9</v>
      </c>
      <c r="G160" s="384">
        <f t="shared" si="16"/>
        <v>4935</v>
      </c>
      <c r="H160" s="724"/>
      <c r="I160" s="475">
        <f t="shared" si="17"/>
        <v>9993</v>
      </c>
    </row>
    <row r="161" spans="1:9" s="737" customFormat="1" x14ac:dyDescent="0.25">
      <c r="A161" s="513" t="s">
        <v>1224</v>
      </c>
      <c r="B161" s="931"/>
      <c r="C161" s="384">
        <v>3300</v>
      </c>
      <c r="D161" s="384">
        <v>150</v>
      </c>
      <c r="E161" s="384">
        <f t="shared" si="15"/>
        <v>1320</v>
      </c>
      <c r="F161" s="384">
        <v>8</v>
      </c>
      <c r="G161" s="384">
        <f t="shared" si="16"/>
        <v>4770</v>
      </c>
      <c r="H161" s="724"/>
      <c r="I161" s="475">
        <f t="shared" si="17"/>
        <v>14763</v>
      </c>
    </row>
    <row r="162" spans="1:9" s="737" customFormat="1" x14ac:dyDescent="0.25">
      <c r="A162" s="513" t="s">
        <v>1358</v>
      </c>
      <c r="B162" s="1073"/>
      <c r="C162" s="384">
        <v>3300</v>
      </c>
      <c r="D162" s="384">
        <v>150</v>
      </c>
      <c r="E162" s="384">
        <f t="shared" si="15"/>
        <v>1155</v>
      </c>
      <c r="F162" s="384">
        <v>7</v>
      </c>
      <c r="G162" s="384">
        <f t="shared" si="16"/>
        <v>4605</v>
      </c>
      <c r="H162" s="724"/>
      <c r="I162" s="475">
        <f t="shared" si="17"/>
        <v>19368</v>
      </c>
    </row>
    <row r="163" spans="1:9" s="737" customFormat="1" x14ac:dyDescent="0.25">
      <c r="A163" s="513" t="s">
        <v>1406</v>
      </c>
      <c r="B163" s="1073"/>
      <c r="C163" s="384">
        <v>3300</v>
      </c>
      <c r="D163" s="384">
        <v>150</v>
      </c>
      <c r="E163" s="384">
        <f t="shared" si="15"/>
        <v>990</v>
      </c>
      <c r="F163" s="384">
        <v>6</v>
      </c>
      <c r="G163" s="384">
        <f t="shared" si="16"/>
        <v>4440</v>
      </c>
      <c r="H163" s="724"/>
      <c r="I163" s="475">
        <f t="shared" si="17"/>
        <v>23808</v>
      </c>
    </row>
    <row r="164" spans="1:9" s="737" customFormat="1" x14ac:dyDescent="0.25">
      <c r="A164" s="410" t="s">
        <v>1429</v>
      </c>
      <c r="B164" s="1073"/>
      <c r="C164" s="384">
        <v>3300</v>
      </c>
      <c r="D164" s="384">
        <v>150</v>
      </c>
      <c r="E164" s="384">
        <f t="shared" si="15"/>
        <v>825</v>
      </c>
      <c r="F164" s="384">
        <v>5</v>
      </c>
      <c r="G164" s="384">
        <f t="shared" si="16"/>
        <v>4275</v>
      </c>
      <c r="H164" s="724"/>
      <c r="I164" s="475">
        <f t="shared" si="17"/>
        <v>28083</v>
      </c>
    </row>
    <row r="165" spans="1:9" s="737" customFormat="1" x14ac:dyDescent="0.25">
      <c r="A165" s="411" t="s">
        <v>1430</v>
      </c>
      <c r="B165" s="932"/>
      <c r="C165" s="384">
        <v>3300</v>
      </c>
      <c r="D165" s="384">
        <v>150</v>
      </c>
      <c r="E165" s="384">
        <f t="shared" si="15"/>
        <v>660</v>
      </c>
      <c r="F165" s="384">
        <v>4</v>
      </c>
      <c r="G165" s="384">
        <f t="shared" si="16"/>
        <v>4110</v>
      </c>
      <c r="H165" s="724"/>
      <c r="I165" s="475">
        <f t="shared" si="17"/>
        <v>32193</v>
      </c>
    </row>
    <row r="166" spans="1:9" s="737" customFormat="1" x14ac:dyDescent="0.25">
      <c r="A166" s="431" t="s">
        <v>154</v>
      </c>
      <c r="B166" s="933"/>
      <c r="C166" s="384">
        <v>3300</v>
      </c>
      <c r="D166" s="384">
        <v>150</v>
      </c>
      <c r="E166" s="384">
        <f t="shared" si="15"/>
        <v>495</v>
      </c>
      <c r="F166" s="427">
        <v>3</v>
      </c>
      <c r="G166" s="384">
        <f t="shared" si="16"/>
        <v>3945</v>
      </c>
      <c r="H166" s="724"/>
      <c r="I166" s="475">
        <f t="shared" si="17"/>
        <v>36138</v>
      </c>
    </row>
    <row r="167" spans="1:9" s="737" customFormat="1" x14ac:dyDescent="0.25">
      <c r="A167" s="431" t="s">
        <v>155</v>
      </c>
      <c r="B167" s="933"/>
      <c r="C167" s="384">
        <v>3300</v>
      </c>
      <c r="D167" s="384">
        <v>150</v>
      </c>
      <c r="E167" s="384">
        <f t="shared" si="15"/>
        <v>330</v>
      </c>
      <c r="F167" s="427">
        <v>2</v>
      </c>
      <c r="G167" s="384">
        <f t="shared" si="16"/>
        <v>3780</v>
      </c>
      <c r="H167" s="724"/>
      <c r="I167" s="475">
        <f t="shared" si="17"/>
        <v>39918</v>
      </c>
    </row>
    <row r="168" spans="1:9" s="737" customFormat="1" x14ac:dyDescent="0.25">
      <c r="A168" s="431" t="s">
        <v>156</v>
      </c>
      <c r="B168" s="933"/>
      <c r="C168" s="384">
        <v>3300</v>
      </c>
      <c r="D168" s="384">
        <v>150</v>
      </c>
      <c r="E168" s="384">
        <f t="shared" si="15"/>
        <v>165</v>
      </c>
      <c r="F168" s="427">
        <v>1</v>
      </c>
      <c r="G168" s="384">
        <f t="shared" si="16"/>
        <v>3615</v>
      </c>
      <c r="H168" s="722"/>
      <c r="I168" s="475">
        <f t="shared" si="17"/>
        <v>43533</v>
      </c>
    </row>
    <row r="169" spans="1:9" s="737" customFormat="1" x14ac:dyDescent="0.25">
      <c r="A169" s="946" t="s">
        <v>199</v>
      </c>
      <c r="B169" s="947"/>
      <c r="C169" s="948">
        <v>3300</v>
      </c>
      <c r="D169" s="949"/>
      <c r="E169" s="949"/>
      <c r="F169" s="948"/>
      <c r="G169" s="949">
        <f t="shared" si="16"/>
        <v>3300</v>
      </c>
      <c r="H169" s="950"/>
      <c r="I169" s="951">
        <f t="shared" si="17"/>
        <v>46833</v>
      </c>
    </row>
    <row r="170" spans="1:9" s="737" customFormat="1" x14ac:dyDescent="0.25">
      <c r="A170" s="431" t="s">
        <v>380</v>
      </c>
      <c r="B170" s="931">
        <v>41641</v>
      </c>
      <c r="C170" s="426">
        <v>3300</v>
      </c>
      <c r="D170" s="426">
        <v>150</v>
      </c>
      <c r="E170" s="426">
        <f t="shared" si="15"/>
        <v>660</v>
      </c>
      <c r="F170" s="427">
        <v>4</v>
      </c>
      <c r="G170" s="384">
        <f t="shared" si="16"/>
        <v>4110</v>
      </c>
      <c r="H170" s="724">
        <v>3450</v>
      </c>
      <c r="I170" s="475">
        <f t="shared" si="17"/>
        <v>47493</v>
      </c>
    </row>
    <row r="171" spans="1:9" s="737" customFormat="1" x14ac:dyDescent="0.25">
      <c r="A171" s="431"/>
      <c r="B171" s="931">
        <v>41642</v>
      </c>
      <c r="C171" s="426"/>
      <c r="D171" s="426"/>
      <c r="E171" s="426">
        <f t="shared" si="15"/>
        <v>0</v>
      </c>
      <c r="F171" s="427"/>
      <c r="G171" s="384">
        <f t="shared" si="16"/>
        <v>0</v>
      </c>
      <c r="H171" s="724">
        <v>3450</v>
      </c>
      <c r="I171" s="475">
        <f t="shared" si="17"/>
        <v>44043</v>
      </c>
    </row>
    <row r="172" spans="1:9" s="737" customFormat="1" x14ac:dyDescent="0.25">
      <c r="A172" s="431"/>
      <c r="B172" s="931">
        <v>41646</v>
      </c>
      <c r="C172" s="426"/>
      <c r="D172" s="426"/>
      <c r="E172" s="426">
        <f t="shared" si="15"/>
        <v>0</v>
      </c>
      <c r="F172" s="427"/>
      <c r="G172" s="384">
        <f t="shared" si="16"/>
        <v>0</v>
      </c>
      <c r="H172" s="724">
        <v>3450</v>
      </c>
      <c r="I172" s="475">
        <f t="shared" si="17"/>
        <v>40593</v>
      </c>
    </row>
    <row r="173" spans="1:9" s="737" customFormat="1" x14ac:dyDescent="0.25">
      <c r="A173" s="431"/>
      <c r="B173" s="1269">
        <v>41649</v>
      </c>
      <c r="C173" s="426"/>
      <c r="D173" s="426"/>
      <c r="E173" s="426">
        <f t="shared" si="15"/>
        <v>0</v>
      </c>
      <c r="F173" s="427"/>
      <c r="G173" s="384">
        <f t="shared" si="16"/>
        <v>0</v>
      </c>
      <c r="H173" s="724"/>
      <c r="I173" s="475">
        <f t="shared" si="17"/>
        <v>40593</v>
      </c>
    </row>
    <row r="174" spans="1:9" s="737" customFormat="1" x14ac:dyDescent="0.25">
      <c r="A174" s="431"/>
      <c r="B174" s="1285"/>
      <c r="C174" s="426"/>
      <c r="D174" s="426"/>
      <c r="E174" s="426">
        <f t="shared" si="15"/>
        <v>0</v>
      </c>
      <c r="F174" s="427"/>
      <c r="G174" s="384">
        <f t="shared" si="16"/>
        <v>0</v>
      </c>
      <c r="H174" s="724"/>
      <c r="I174" s="475">
        <f t="shared" si="17"/>
        <v>40593</v>
      </c>
    </row>
    <row r="175" spans="1:9" s="737" customFormat="1" x14ac:dyDescent="0.25">
      <c r="A175" s="431"/>
      <c r="B175" s="1270"/>
      <c r="C175" s="426"/>
      <c r="D175" s="426"/>
      <c r="E175" s="426">
        <f t="shared" si="15"/>
        <v>0</v>
      </c>
      <c r="F175" s="427"/>
      <c r="G175" s="384">
        <f t="shared" si="16"/>
        <v>0</v>
      </c>
      <c r="H175" s="724">
        <v>15000</v>
      </c>
      <c r="I175" s="475">
        <f t="shared" si="17"/>
        <v>25593</v>
      </c>
    </row>
    <row r="176" spans="1:9" s="737" customFormat="1" x14ac:dyDescent="0.25">
      <c r="A176" s="431"/>
      <c r="B176" s="1092">
        <v>41656</v>
      </c>
      <c r="C176" s="426"/>
      <c r="D176" s="426"/>
      <c r="E176" s="426">
        <f t="shared" si="15"/>
        <v>0</v>
      </c>
      <c r="F176" s="426"/>
      <c r="G176" s="384">
        <f t="shared" si="16"/>
        <v>0</v>
      </c>
      <c r="H176" s="724">
        <v>3000</v>
      </c>
      <c r="I176" s="475">
        <f t="shared" si="17"/>
        <v>22593</v>
      </c>
    </row>
    <row r="177" spans="1:12" s="737" customFormat="1" x14ac:dyDescent="0.25">
      <c r="A177" s="431"/>
      <c r="B177" s="1093">
        <v>41670</v>
      </c>
      <c r="C177" s="426"/>
      <c r="D177" s="426"/>
      <c r="E177" s="426">
        <f t="shared" si="15"/>
        <v>0</v>
      </c>
      <c r="F177" s="426"/>
      <c r="G177" s="384">
        <f t="shared" si="16"/>
        <v>0</v>
      </c>
      <c r="H177" s="724">
        <v>4000</v>
      </c>
      <c r="I177" s="475">
        <f t="shared" si="17"/>
        <v>18593</v>
      </c>
    </row>
    <row r="178" spans="1:12" x14ac:dyDescent="0.25">
      <c r="A178" s="431" t="s">
        <v>1171</v>
      </c>
      <c r="B178" s="1093">
        <v>41677</v>
      </c>
      <c r="C178" s="426">
        <v>3300</v>
      </c>
      <c r="D178" s="1094">
        <v>150</v>
      </c>
      <c r="E178" s="426">
        <f t="shared" si="15"/>
        <v>495</v>
      </c>
      <c r="F178" s="426">
        <v>3</v>
      </c>
      <c r="G178" s="384">
        <f t="shared" si="16"/>
        <v>3945</v>
      </c>
      <c r="H178" s="724">
        <v>5000</v>
      </c>
      <c r="I178" s="475">
        <f t="shared" si="17"/>
        <v>17538</v>
      </c>
    </row>
    <row r="179" spans="1:12" s="737" customFormat="1" x14ac:dyDescent="0.25">
      <c r="A179" s="431"/>
      <c r="B179" s="1093">
        <v>41691</v>
      </c>
      <c r="C179" s="426"/>
      <c r="D179" s="1094"/>
      <c r="E179" s="426">
        <f t="shared" si="15"/>
        <v>0</v>
      </c>
      <c r="F179" s="426"/>
      <c r="G179" s="384">
        <f t="shared" si="16"/>
        <v>0</v>
      </c>
      <c r="H179" s="722">
        <v>2500</v>
      </c>
      <c r="I179" s="475">
        <f t="shared" si="17"/>
        <v>15038</v>
      </c>
    </row>
    <row r="180" spans="1:12" s="737" customFormat="1" x14ac:dyDescent="0.25">
      <c r="A180" s="431"/>
      <c r="B180" s="1093">
        <v>41698</v>
      </c>
      <c r="C180" s="426"/>
      <c r="D180" s="1094"/>
      <c r="E180" s="426">
        <f t="shared" si="15"/>
        <v>0</v>
      </c>
      <c r="F180" s="426"/>
      <c r="G180" s="384">
        <f t="shared" si="16"/>
        <v>0</v>
      </c>
      <c r="H180" s="426">
        <v>2500</v>
      </c>
      <c r="I180" s="475">
        <f t="shared" si="17"/>
        <v>12538</v>
      </c>
    </row>
    <row r="181" spans="1:12" s="737" customFormat="1" x14ac:dyDescent="0.25">
      <c r="A181" s="431" t="s">
        <v>1185</v>
      </c>
      <c r="B181" s="1093">
        <v>41705</v>
      </c>
      <c r="C181" s="426">
        <v>3300</v>
      </c>
      <c r="D181" s="1094">
        <v>150</v>
      </c>
      <c r="E181" s="426">
        <f t="shared" si="15"/>
        <v>330</v>
      </c>
      <c r="F181" s="426">
        <v>2</v>
      </c>
      <c r="G181" s="384">
        <f t="shared" si="16"/>
        <v>3780</v>
      </c>
      <c r="H181" s="426">
        <v>2500</v>
      </c>
      <c r="I181" s="475">
        <f t="shared" si="17"/>
        <v>13818</v>
      </c>
    </row>
    <row r="182" spans="1:12" s="737" customFormat="1" x14ac:dyDescent="0.25">
      <c r="A182" s="431" t="s">
        <v>1224</v>
      </c>
      <c r="B182" s="934"/>
      <c r="C182" s="426">
        <v>3300</v>
      </c>
      <c r="D182" s="426">
        <v>150</v>
      </c>
      <c r="E182" s="426">
        <f t="shared" si="15"/>
        <v>165</v>
      </c>
      <c r="F182" s="427">
        <v>1</v>
      </c>
      <c r="G182" s="384">
        <f t="shared" si="16"/>
        <v>3615</v>
      </c>
      <c r="H182" s="427"/>
      <c r="I182" s="475">
        <f t="shared" si="17"/>
        <v>17433</v>
      </c>
    </row>
    <row r="183" spans="1:12" s="737" customFormat="1" x14ac:dyDescent="0.25">
      <c r="A183" s="431"/>
      <c r="B183" s="934"/>
      <c r="C183" s="426"/>
      <c r="D183" s="735"/>
      <c r="E183" s="735"/>
      <c r="F183" s="427" t="s">
        <v>2941</v>
      </c>
      <c r="G183" s="722"/>
      <c r="H183" s="427"/>
      <c r="I183" s="921">
        <f>SUM(E158:E182)*0.3</f>
        <v>3267</v>
      </c>
    </row>
    <row r="184" spans="1:12" ht="15.75" thickBot="1" x14ac:dyDescent="0.3">
      <c r="A184" s="433" t="s">
        <v>590</v>
      </c>
      <c r="B184" s="720"/>
      <c r="C184" s="392"/>
      <c r="D184" s="392"/>
      <c r="E184" s="392"/>
      <c r="F184" s="392"/>
      <c r="G184" s="924"/>
      <c r="H184" s="386"/>
      <c r="I184" s="925">
        <f>I182-I183</f>
        <v>14166</v>
      </c>
    </row>
    <row r="185" spans="1:12" ht="15.75" thickBot="1" x14ac:dyDescent="0.3"/>
    <row r="186" spans="1:12" s="737" customFormat="1" ht="15.75" thickBot="1" x14ac:dyDescent="0.3">
      <c r="A186" s="1227" t="s">
        <v>585</v>
      </c>
      <c r="B186" s="1228"/>
      <c r="C186" s="1228"/>
      <c r="D186" s="1228"/>
      <c r="E186" s="1228"/>
      <c r="F186" s="1228"/>
      <c r="G186" s="1228"/>
      <c r="H186" s="1228"/>
      <c r="I186" s="1229"/>
    </row>
    <row r="187" spans="1:12" s="737" customFormat="1" x14ac:dyDescent="0.25">
      <c r="A187" s="428"/>
      <c r="B187" s="429"/>
      <c r="C187" s="429"/>
      <c r="D187" s="429"/>
      <c r="E187" s="429"/>
      <c r="F187" s="429"/>
      <c r="G187" s="429"/>
      <c r="H187" s="429"/>
      <c r="I187" s="430"/>
    </row>
    <row r="188" spans="1:12" s="737" customFormat="1" x14ac:dyDescent="0.25">
      <c r="A188" s="1230" t="s">
        <v>2379</v>
      </c>
      <c r="B188" s="1231"/>
      <c r="C188" s="1231"/>
      <c r="D188" s="1231"/>
      <c r="E188" s="769" t="s">
        <v>1635</v>
      </c>
      <c r="F188" s="769"/>
      <c r="G188" s="769"/>
      <c r="H188" s="769"/>
      <c r="I188" s="770"/>
    </row>
    <row r="189" spans="1:12" s="737" customFormat="1" ht="15.75" thickBot="1" x14ac:dyDescent="0.3">
      <c r="A189" s="1232" t="s">
        <v>2221</v>
      </c>
      <c r="B189" s="1233"/>
      <c r="C189" s="1233"/>
      <c r="D189" s="1233"/>
      <c r="E189" s="1233"/>
      <c r="F189" s="1233"/>
      <c r="G189" s="1233"/>
      <c r="H189" s="1233"/>
      <c r="I189" s="1234"/>
    </row>
    <row r="190" spans="1:12" s="737" customFormat="1" ht="25.5" x14ac:dyDescent="0.25">
      <c r="A190" s="727" t="s">
        <v>586</v>
      </c>
      <c r="B190" s="728" t="s">
        <v>2182</v>
      </c>
      <c r="C190" s="729" t="s">
        <v>575</v>
      </c>
      <c r="D190" s="730" t="s">
        <v>587</v>
      </c>
      <c r="E190" s="731" t="s">
        <v>588</v>
      </c>
      <c r="F190" s="732" t="s">
        <v>589</v>
      </c>
      <c r="G190" s="733" t="s">
        <v>579</v>
      </c>
      <c r="H190" s="733" t="s">
        <v>231</v>
      </c>
      <c r="I190" s="734" t="s">
        <v>2183</v>
      </c>
    </row>
    <row r="191" spans="1:12" s="737" customFormat="1" x14ac:dyDescent="0.25">
      <c r="A191" s="431"/>
      <c r="B191" s="931"/>
      <c r="C191" s="384"/>
      <c r="D191" s="427"/>
      <c r="E191" s="384">
        <f t="shared" ref="E191:E197" si="18">+C191*0.05*F191</f>
        <v>0</v>
      </c>
      <c r="F191" s="427"/>
      <c r="G191" s="384">
        <f t="shared" ref="G191:G197" si="19">+C191+D191+E191</f>
        <v>0</v>
      </c>
      <c r="H191" s="724"/>
      <c r="I191" s="475">
        <f>C191+D191+E191-H191</f>
        <v>0</v>
      </c>
      <c r="L191" s="773"/>
    </row>
    <row r="192" spans="1:12" s="737" customFormat="1" x14ac:dyDescent="0.25">
      <c r="A192" s="431"/>
      <c r="B192" s="931"/>
      <c r="C192" s="384"/>
      <c r="D192" s="427"/>
      <c r="E192" s="384">
        <f t="shared" si="18"/>
        <v>0</v>
      </c>
      <c r="F192" s="427"/>
      <c r="G192" s="384">
        <f t="shared" si="19"/>
        <v>0</v>
      </c>
      <c r="H192" s="724"/>
      <c r="I192" s="475">
        <f t="shared" ref="I192:I197" si="20">+I191+G192-H192</f>
        <v>0</v>
      </c>
      <c r="J192" s="917"/>
      <c r="L192" s="773"/>
    </row>
    <row r="193" spans="1:12" s="737" customFormat="1" x14ac:dyDescent="0.25">
      <c r="A193" s="431"/>
      <c r="B193" s="931"/>
      <c r="C193" s="384"/>
      <c r="D193" s="427"/>
      <c r="E193" s="384">
        <f t="shared" si="18"/>
        <v>0</v>
      </c>
      <c r="F193" s="427"/>
      <c r="G193" s="384">
        <f t="shared" si="19"/>
        <v>0</v>
      </c>
      <c r="H193" s="724"/>
      <c r="I193" s="475">
        <f t="shared" si="20"/>
        <v>0</v>
      </c>
      <c r="J193" s="917"/>
      <c r="L193" s="772"/>
    </row>
    <row r="194" spans="1:12" s="737" customFormat="1" x14ac:dyDescent="0.25">
      <c r="A194" s="431"/>
      <c r="B194" s="931"/>
      <c r="C194" s="384"/>
      <c r="D194" s="427"/>
      <c r="E194" s="384">
        <f t="shared" si="18"/>
        <v>0</v>
      </c>
      <c r="F194" s="427"/>
      <c r="G194" s="384">
        <f t="shared" si="19"/>
        <v>0</v>
      </c>
      <c r="H194" s="724"/>
      <c r="I194" s="475">
        <f t="shared" si="20"/>
        <v>0</v>
      </c>
      <c r="L194" s="772"/>
    </row>
    <row r="195" spans="1:12" s="737" customFormat="1" x14ac:dyDescent="0.25">
      <c r="A195" s="431"/>
      <c r="B195" s="931"/>
      <c r="C195" s="384"/>
      <c r="D195" s="427"/>
      <c r="E195" s="384">
        <f t="shared" si="18"/>
        <v>0</v>
      </c>
      <c r="F195" s="427"/>
      <c r="G195" s="722">
        <f t="shared" si="19"/>
        <v>0</v>
      </c>
      <c r="H195" s="722"/>
      <c r="I195" s="475">
        <f t="shared" si="20"/>
        <v>0</v>
      </c>
      <c r="L195" s="772"/>
    </row>
    <row r="196" spans="1:12" s="737" customFormat="1" x14ac:dyDescent="0.25">
      <c r="A196" s="431"/>
      <c r="B196" s="931"/>
      <c r="C196" s="384"/>
      <c r="D196" s="427"/>
      <c r="E196" s="384">
        <f t="shared" si="18"/>
        <v>0</v>
      </c>
      <c r="F196" s="427"/>
      <c r="G196" s="722">
        <f t="shared" si="19"/>
        <v>0</v>
      </c>
      <c r="H196" s="722"/>
      <c r="I196" s="475">
        <f t="shared" si="20"/>
        <v>0</v>
      </c>
      <c r="L196" s="772"/>
    </row>
    <row r="197" spans="1:12" s="737" customFormat="1" x14ac:dyDescent="0.25">
      <c r="A197" s="431"/>
      <c r="B197" s="931"/>
      <c r="C197" s="384"/>
      <c r="D197" s="427"/>
      <c r="E197" s="384">
        <f t="shared" si="18"/>
        <v>0</v>
      </c>
      <c r="F197" s="427"/>
      <c r="G197" s="722">
        <f t="shared" si="19"/>
        <v>0</v>
      </c>
      <c r="H197" s="722"/>
      <c r="I197" s="475">
        <f t="shared" si="20"/>
        <v>0</v>
      </c>
      <c r="L197" s="773"/>
    </row>
    <row r="198" spans="1:12" s="737" customFormat="1" x14ac:dyDescent="0.25">
      <c r="A198" s="431"/>
      <c r="B198" s="931"/>
      <c r="C198" s="384"/>
      <c r="D198" s="427"/>
      <c r="E198" s="384"/>
      <c r="F198" s="427"/>
      <c r="G198" s="722"/>
      <c r="H198" s="722"/>
      <c r="I198" s="475"/>
      <c r="L198" s="772"/>
    </row>
    <row r="199" spans="1:12" s="737" customFormat="1" ht="15.75" thickBot="1" x14ac:dyDescent="0.3">
      <c r="A199" s="433" t="s">
        <v>590</v>
      </c>
      <c r="B199" s="720"/>
      <c r="C199" s="392"/>
      <c r="D199" s="392"/>
      <c r="E199" s="392"/>
      <c r="F199" s="392"/>
      <c r="G199" s="924"/>
      <c r="H199" s="386"/>
      <c r="I199" s="925">
        <f>I197</f>
        <v>0</v>
      </c>
    </row>
    <row r="200" spans="1:12" s="737" customFormat="1" ht="15.75" thickBot="1" x14ac:dyDescent="0.3"/>
    <row r="201" spans="1:12" s="737" customFormat="1" ht="15.75" thickBot="1" x14ac:dyDescent="0.3">
      <c r="A201" s="1227" t="s">
        <v>585</v>
      </c>
      <c r="B201" s="1228"/>
      <c r="C201" s="1228"/>
      <c r="D201" s="1228"/>
      <c r="E201" s="1228"/>
      <c r="F201" s="1228"/>
      <c r="G201" s="1228"/>
      <c r="H201" s="1228"/>
      <c r="I201" s="1229"/>
    </row>
    <row r="202" spans="1:12" s="737" customFormat="1" x14ac:dyDescent="0.25">
      <c r="A202" s="428"/>
      <c r="B202" s="429"/>
      <c r="C202" s="429"/>
      <c r="D202" s="429"/>
      <c r="E202" s="429"/>
      <c r="F202" s="429"/>
      <c r="G202" s="429"/>
      <c r="H202" s="429"/>
      <c r="I202" s="430"/>
    </row>
    <row r="203" spans="1:12" s="737" customFormat="1" x14ac:dyDescent="0.25">
      <c r="A203" s="1230" t="s">
        <v>2379</v>
      </c>
      <c r="B203" s="1231"/>
      <c r="C203" s="1231"/>
      <c r="D203" s="1231"/>
      <c r="E203" s="769" t="s">
        <v>1747</v>
      </c>
      <c r="F203" s="769"/>
      <c r="G203" s="769"/>
      <c r="H203" s="769"/>
      <c r="I203" s="770"/>
    </row>
    <row r="204" spans="1:12" s="737" customFormat="1" ht="15.75" thickBot="1" x14ac:dyDescent="0.3">
      <c r="A204" s="1232" t="s">
        <v>2221</v>
      </c>
      <c r="B204" s="1233"/>
      <c r="C204" s="1233"/>
      <c r="D204" s="1233"/>
      <c r="E204" s="1233"/>
      <c r="F204" s="1233"/>
      <c r="G204" s="1233"/>
      <c r="H204" s="1233"/>
      <c r="I204" s="1234"/>
    </row>
    <row r="205" spans="1:12" s="737" customFormat="1" ht="25.5" x14ac:dyDescent="0.25">
      <c r="A205" s="727" t="s">
        <v>586</v>
      </c>
      <c r="B205" s="728" t="s">
        <v>2182</v>
      </c>
      <c r="C205" s="729" t="s">
        <v>575</v>
      </c>
      <c r="D205" s="730" t="s">
        <v>587</v>
      </c>
      <c r="E205" s="731" t="s">
        <v>588</v>
      </c>
      <c r="F205" s="732" t="s">
        <v>589</v>
      </c>
      <c r="G205" s="733" t="s">
        <v>579</v>
      </c>
      <c r="H205" s="733" t="s">
        <v>231</v>
      </c>
      <c r="I205" s="734" t="s">
        <v>2183</v>
      </c>
    </row>
    <row r="206" spans="1:12" s="737" customFormat="1" x14ac:dyDescent="0.25">
      <c r="A206" s="431" t="s">
        <v>1171</v>
      </c>
      <c r="B206" s="771">
        <v>41745</v>
      </c>
      <c r="C206" s="384">
        <v>3300</v>
      </c>
      <c r="D206" s="427">
        <v>150</v>
      </c>
      <c r="E206" s="384">
        <f>+C206*0.05*F206</f>
        <v>330</v>
      </c>
      <c r="F206" s="427">
        <v>2</v>
      </c>
      <c r="G206" s="384">
        <f>+C206+D206+E206</f>
        <v>3780</v>
      </c>
      <c r="H206" s="724">
        <v>3780</v>
      </c>
      <c r="I206" s="475">
        <f>G206-H206</f>
        <v>0</v>
      </c>
      <c r="J206" s="737" t="s">
        <v>2908</v>
      </c>
      <c r="K206" s="776"/>
      <c r="L206" s="773"/>
    </row>
    <row r="207" spans="1:12" s="737" customFormat="1" x14ac:dyDescent="0.25">
      <c r="A207" s="431" t="s">
        <v>1185</v>
      </c>
      <c r="B207" s="771">
        <v>41745</v>
      </c>
      <c r="C207" s="384">
        <v>3300</v>
      </c>
      <c r="D207" s="427">
        <v>150</v>
      </c>
      <c r="E207" s="384">
        <f>+C207*0.05*F207</f>
        <v>165</v>
      </c>
      <c r="F207" s="427">
        <v>1</v>
      </c>
      <c r="G207" s="384">
        <f>+C207+D207+E207</f>
        <v>3615</v>
      </c>
      <c r="H207" s="724">
        <v>3615</v>
      </c>
      <c r="I207" s="475">
        <f>+I206+G207-H207</f>
        <v>0</v>
      </c>
      <c r="J207" s="737" t="s">
        <v>2908</v>
      </c>
      <c r="K207" s="776"/>
      <c r="L207" s="773"/>
    </row>
    <row r="208" spans="1:12" s="737" customFormat="1" x14ac:dyDescent="0.25">
      <c r="A208" s="431" t="s">
        <v>1224</v>
      </c>
      <c r="B208" s="771"/>
      <c r="C208" s="384">
        <v>3300</v>
      </c>
      <c r="D208" s="427"/>
      <c r="E208" s="384">
        <f>+C208*0.05*F208</f>
        <v>0</v>
      </c>
      <c r="F208" s="427"/>
      <c r="G208" s="384">
        <f>+C208+D208+E208</f>
        <v>3300</v>
      </c>
      <c r="H208" s="722"/>
      <c r="I208" s="475">
        <f>+I207+G208-H208</f>
        <v>3300</v>
      </c>
      <c r="K208" s="777"/>
      <c r="L208" s="773"/>
    </row>
    <row r="209" spans="1:12" s="737" customFormat="1" x14ac:dyDescent="0.25">
      <c r="A209" s="431"/>
      <c r="B209" s="771"/>
      <c r="C209" s="384"/>
      <c r="D209" s="427"/>
      <c r="E209" s="384"/>
      <c r="F209" s="427"/>
      <c r="G209" s="384"/>
      <c r="H209" s="722"/>
      <c r="I209" s="475"/>
      <c r="L209" s="773"/>
    </row>
    <row r="210" spans="1:12" s="737" customFormat="1" ht="15.75" thickBot="1" x14ac:dyDescent="0.3">
      <c r="A210" s="433" t="s">
        <v>590</v>
      </c>
      <c r="B210" s="720"/>
      <c r="C210" s="392"/>
      <c r="D210" s="392"/>
      <c r="E210" s="392"/>
      <c r="F210" s="392"/>
      <c r="G210" s="924"/>
      <c r="H210" s="386"/>
      <c r="I210" s="925">
        <f>I208</f>
        <v>3300</v>
      </c>
    </row>
    <row r="211" spans="1:12" s="737" customFormat="1" ht="15.75" thickBot="1" x14ac:dyDescent="0.3"/>
    <row r="212" spans="1:12" s="737" customFormat="1" ht="15.75" thickBot="1" x14ac:dyDescent="0.3">
      <c r="A212" s="1227" t="s">
        <v>585</v>
      </c>
      <c r="B212" s="1228"/>
      <c r="C212" s="1228"/>
      <c r="D212" s="1228"/>
      <c r="E212" s="1228"/>
      <c r="F212" s="1228"/>
      <c r="G212" s="1228"/>
      <c r="H212" s="1228"/>
      <c r="I212" s="1229"/>
    </row>
    <row r="213" spans="1:12" s="737" customFormat="1" x14ac:dyDescent="0.25">
      <c r="A213" s="428"/>
      <c r="B213" s="429"/>
      <c r="C213" s="429"/>
      <c r="D213" s="429"/>
      <c r="E213" s="429"/>
      <c r="F213" s="429"/>
      <c r="G213" s="429"/>
      <c r="H213" s="429"/>
      <c r="I213" s="430"/>
    </row>
    <row r="214" spans="1:12" s="737" customFormat="1" x14ac:dyDescent="0.25">
      <c r="A214" s="1230" t="s">
        <v>2379</v>
      </c>
      <c r="B214" s="1231"/>
      <c r="C214" s="1231"/>
      <c r="D214" s="1231"/>
      <c r="E214" s="769" t="s">
        <v>1672</v>
      </c>
      <c r="F214" s="769"/>
      <c r="G214" s="769"/>
      <c r="H214" s="769"/>
      <c r="I214" s="770"/>
    </row>
    <row r="215" spans="1:12" s="737" customFormat="1" ht="15.75" thickBot="1" x14ac:dyDescent="0.3">
      <c r="A215" s="1232" t="s">
        <v>2221</v>
      </c>
      <c r="B215" s="1233"/>
      <c r="C215" s="1233"/>
      <c r="D215" s="1233"/>
      <c r="E215" s="1233"/>
      <c r="F215" s="1233"/>
      <c r="G215" s="1233"/>
      <c r="H215" s="1233"/>
      <c r="I215" s="1234"/>
    </row>
    <row r="216" spans="1:12" s="737" customFormat="1" ht="25.5" x14ac:dyDescent="0.25">
      <c r="A216" s="727" t="s">
        <v>586</v>
      </c>
      <c r="B216" s="728" t="s">
        <v>2182</v>
      </c>
      <c r="C216" s="729" t="s">
        <v>575</v>
      </c>
      <c r="D216" s="730" t="s">
        <v>587</v>
      </c>
      <c r="E216" s="731" t="s">
        <v>588</v>
      </c>
      <c r="F216" s="732" t="s">
        <v>589</v>
      </c>
      <c r="G216" s="733" t="s">
        <v>579</v>
      </c>
      <c r="H216" s="733" t="s">
        <v>231</v>
      </c>
      <c r="I216" s="734" t="s">
        <v>2183</v>
      </c>
    </row>
    <row r="217" spans="1:12" s="12" customFormat="1" x14ac:dyDescent="0.25">
      <c r="A217" s="738" t="s">
        <v>1171</v>
      </c>
      <c r="B217" s="815">
        <v>41695</v>
      </c>
      <c r="C217" s="384">
        <v>3300</v>
      </c>
      <c r="D217" s="426">
        <v>150</v>
      </c>
      <c r="E217" s="384">
        <f>+C217*0.05*F217</f>
        <v>0</v>
      </c>
      <c r="F217" s="426"/>
      <c r="G217" s="384">
        <f>+C217+D217+E217</f>
        <v>3450</v>
      </c>
      <c r="H217" s="724">
        <v>3450</v>
      </c>
      <c r="I217" s="475">
        <f>C217+D217+E217-H217</f>
        <v>0</v>
      </c>
      <c r="J217" s="531"/>
      <c r="L217" s="938"/>
    </row>
    <row r="218" spans="1:12" s="12" customFormat="1" x14ac:dyDescent="0.25">
      <c r="A218" s="738" t="s">
        <v>1185</v>
      </c>
      <c r="B218" s="815">
        <v>41695</v>
      </c>
      <c r="C218" s="384">
        <v>3300</v>
      </c>
      <c r="D218" s="426"/>
      <c r="E218" s="384">
        <f>-C218*6%</f>
        <v>-198</v>
      </c>
      <c r="F218" s="426"/>
      <c r="G218" s="384">
        <f>+C218+D218+E218</f>
        <v>3102</v>
      </c>
      <c r="H218" s="724">
        <v>3102</v>
      </c>
      <c r="I218" s="475">
        <f>+I217+G218-H218</f>
        <v>0</v>
      </c>
      <c r="J218" s="531"/>
      <c r="L218" s="938"/>
    </row>
    <row r="219" spans="1:12" s="12" customFormat="1" x14ac:dyDescent="0.25">
      <c r="A219" s="738" t="s">
        <v>1224</v>
      </c>
      <c r="B219" s="815"/>
      <c r="C219" s="384">
        <v>3300</v>
      </c>
      <c r="D219" s="426"/>
      <c r="E219" s="384">
        <f>+C219*0.05*F219</f>
        <v>0</v>
      </c>
      <c r="F219" s="426"/>
      <c r="G219" s="384">
        <f>+C219+D219+E219</f>
        <v>3300</v>
      </c>
      <c r="H219" s="724"/>
      <c r="I219" s="475">
        <f>+I218+G219-H219</f>
        <v>3300</v>
      </c>
      <c r="L219" s="939"/>
    </row>
    <row r="220" spans="1:12" s="12" customFormat="1" x14ac:dyDescent="0.25">
      <c r="A220" s="738"/>
      <c r="B220" s="815"/>
      <c r="C220" s="384"/>
      <c r="D220" s="426"/>
      <c r="E220" s="384"/>
      <c r="F220" s="426"/>
      <c r="G220" s="722"/>
      <c r="H220" s="722"/>
      <c r="I220" s="475"/>
      <c r="L220" s="938"/>
    </row>
    <row r="221" spans="1:12" s="737" customFormat="1" ht="15.75" thickBot="1" x14ac:dyDescent="0.3">
      <c r="A221" s="433" t="s">
        <v>590</v>
      </c>
      <c r="B221" s="720"/>
      <c r="C221" s="392"/>
      <c r="D221" s="392"/>
      <c r="E221" s="392"/>
      <c r="F221" s="392"/>
      <c r="G221" s="434"/>
      <c r="H221" s="434"/>
      <c r="I221" s="434">
        <f>I219</f>
        <v>3300</v>
      </c>
    </row>
    <row r="222" spans="1:12" s="737" customFormat="1" ht="15.75" thickBot="1" x14ac:dyDescent="0.3"/>
    <row r="223" spans="1:12" s="737" customFormat="1" ht="15.75" thickBot="1" x14ac:dyDescent="0.3">
      <c r="A223" s="1227" t="s">
        <v>585</v>
      </c>
      <c r="B223" s="1228"/>
      <c r="C223" s="1228"/>
      <c r="D223" s="1228"/>
      <c r="E223" s="1228"/>
      <c r="F223" s="1228"/>
      <c r="G223" s="1228"/>
      <c r="H223" s="1228"/>
      <c r="I223" s="1229"/>
    </row>
    <row r="224" spans="1:12" s="737" customFormat="1" x14ac:dyDescent="0.25">
      <c r="A224" s="428"/>
      <c r="B224" s="429"/>
      <c r="C224" s="429"/>
      <c r="D224" s="429"/>
      <c r="E224" s="429"/>
      <c r="F224" s="429"/>
      <c r="G224" s="429"/>
      <c r="H224" s="429"/>
      <c r="I224" s="430"/>
    </row>
    <row r="225" spans="1:12" s="737" customFormat="1" x14ac:dyDescent="0.25">
      <c r="A225" s="1230" t="s">
        <v>2379</v>
      </c>
      <c r="B225" s="1231"/>
      <c r="C225" s="1231"/>
      <c r="D225" s="1231"/>
      <c r="E225" s="769" t="s">
        <v>1590</v>
      </c>
      <c r="F225" s="769"/>
      <c r="G225" s="769"/>
      <c r="H225" s="769"/>
      <c r="I225" s="770"/>
    </row>
    <row r="226" spans="1:12" s="737" customFormat="1" ht="15.75" thickBot="1" x14ac:dyDescent="0.3">
      <c r="A226" s="1232" t="s">
        <v>2221</v>
      </c>
      <c r="B226" s="1233"/>
      <c r="C226" s="1233"/>
      <c r="D226" s="1233"/>
      <c r="E226" s="1233"/>
      <c r="F226" s="1233"/>
      <c r="G226" s="1233"/>
      <c r="H226" s="1233"/>
      <c r="I226" s="1234"/>
    </row>
    <row r="227" spans="1:12" s="737" customFormat="1" ht="25.5" x14ac:dyDescent="0.25">
      <c r="A227" s="727" t="s">
        <v>586</v>
      </c>
      <c r="B227" s="728" t="s">
        <v>2182</v>
      </c>
      <c r="C227" s="729" t="s">
        <v>575</v>
      </c>
      <c r="D227" s="730" t="s">
        <v>587</v>
      </c>
      <c r="E227" s="731" t="s">
        <v>588</v>
      </c>
      <c r="F227" s="732" t="s">
        <v>589</v>
      </c>
      <c r="G227" s="733" t="s">
        <v>579</v>
      </c>
      <c r="H227" s="733" t="s">
        <v>231</v>
      </c>
      <c r="I227" s="734" t="s">
        <v>2183</v>
      </c>
    </row>
    <row r="228" spans="1:12" s="737" customFormat="1" x14ac:dyDescent="0.25">
      <c r="A228" s="431"/>
      <c r="B228" s="771"/>
      <c r="C228" s="384"/>
      <c r="D228" s="427"/>
      <c r="E228" s="384">
        <f>+C228*0.05*F228</f>
        <v>0</v>
      </c>
      <c r="F228" s="427"/>
      <c r="G228" s="384">
        <f>+C228+D228+E228</f>
        <v>0</v>
      </c>
      <c r="H228" s="724"/>
      <c r="I228" s="475">
        <f>C228+D228+E228-H228</f>
        <v>0</v>
      </c>
      <c r="L228" s="773"/>
    </row>
    <row r="229" spans="1:12" s="737" customFormat="1" x14ac:dyDescent="0.25">
      <c r="A229" s="431"/>
      <c r="B229" s="771"/>
      <c r="C229" s="384"/>
      <c r="D229" s="427"/>
      <c r="E229" s="384">
        <f>+C229*0.05*F229</f>
        <v>0</v>
      </c>
      <c r="F229" s="427"/>
      <c r="G229" s="384">
        <f>+C229+D229+E229</f>
        <v>0</v>
      </c>
      <c r="H229" s="724"/>
      <c r="I229" s="475">
        <f>+I228+G229-H229</f>
        <v>0</v>
      </c>
      <c r="L229" s="773"/>
    </row>
    <row r="230" spans="1:12" s="737" customFormat="1" x14ac:dyDescent="0.25">
      <c r="A230" s="431"/>
      <c r="B230" s="771"/>
      <c r="C230" s="384"/>
      <c r="D230" s="427"/>
      <c r="E230" s="384">
        <f>+C230*0.05*F230</f>
        <v>0</v>
      </c>
      <c r="F230" s="427"/>
      <c r="G230" s="384">
        <f>+C230+D230+E230</f>
        <v>0</v>
      </c>
      <c r="H230" s="724"/>
      <c r="I230" s="475">
        <f>+I229+G230-H230</f>
        <v>0</v>
      </c>
      <c r="L230" s="772"/>
    </row>
    <row r="231" spans="1:12" s="737" customFormat="1" x14ac:dyDescent="0.25">
      <c r="A231" s="431"/>
      <c r="B231" s="775"/>
      <c r="C231" s="384"/>
      <c r="D231" s="427"/>
      <c r="E231" s="384">
        <f>+C231*0.05*F231</f>
        <v>0</v>
      </c>
      <c r="F231" s="427"/>
      <c r="G231" s="384">
        <f>+C231+D231+E231</f>
        <v>0</v>
      </c>
      <c r="H231" s="724"/>
      <c r="I231" s="475">
        <f>+I230+G231-H231</f>
        <v>0</v>
      </c>
      <c r="L231" s="772"/>
    </row>
    <row r="232" spans="1:12" s="737" customFormat="1" x14ac:dyDescent="0.25">
      <c r="A232" s="799" t="s">
        <v>2505</v>
      </c>
      <c r="B232" s="807"/>
      <c r="C232" s="388"/>
      <c r="D232" s="388"/>
      <c r="E232" s="388"/>
      <c r="F232" s="388"/>
      <c r="G232" s="388"/>
      <c r="H232" s="388"/>
      <c r="I232" s="234">
        <f>I231</f>
        <v>0</v>
      </c>
    </row>
    <row r="233" spans="1:12" s="737" customFormat="1" ht="15.75" thickBot="1" x14ac:dyDescent="0.3">
      <c r="A233" s="808"/>
      <c r="B233" s="809"/>
      <c r="C233" s="209"/>
      <c r="D233" s="209"/>
      <c r="E233" s="209"/>
      <c r="F233" s="209"/>
      <c r="G233" s="209"/>
      <c r="H233" s="209"/>
      <c r="I233" s="217"/>
    </row>
    <row r="234" spans="1:12" s="737" customFormat="1" ht="15.75" thickBot="1" x14ac:dyDescent="0.3">
      <c r="A234" s="1227" t="s">
        <v>585</v>
      </c>
      <c r="B234" s="1228"/>
      <c r="C234" s="1228"/>
      <c r="D234" s="1228"/>
      <c r="E234" s="1228"/>
      <c r="F234" s="1228"/>
      <c r="G234" s="1228"/>
      <c r="H234" s="1228"/>
      <c r="I234" s="1229"/>
    </row>
    <row r="235" spans="1:12" s="737" customFormat="1" x14ac:dyDescent="0.25">
      <c r="A235" s="428"/>
      <c r="B235" s="429"/>
      <c r="C235" s="429"/>
      <c r="D235" s="429"/>
      <c r="E235" s="429"/>
      <c r="F235" s="429"/>
      <c r="G235" s="429"/>
      <c r="H235" s="429"/>
      <c r="I235" s="430"/>
    </row>
    <row r="236" spans="1:12" s="737" customFormat="1" x14ac:dyDescent="0.25">
      <c r="A236" s="1230" t="s">
        <v>2379</v>
      </c>
      <c r="B236" s="1231"/>
      <c r="C236" s="1231"/>
      <c r="D236" s="1231"/>
      <c r="E236" s="769" t="s">
        <v>1890</v>
      </c>
      <c r="F236" s="769"/>
      <c r="G236" s="769"/>
      <c r="H236" s="769"/>
      <c r="I236" s="770"/>
    </row>
    <row r="237" spans="1:12" s="737" customFormat="1" ht="15.75" thickBot="1" x14ac:dyDescent="0.3">
      <c r="A237" s="1232" t="s">
        <v>2221</v>
      </c>
      <c r="B237" s="1233"/>
      <c r="C237" s="1233"/>
      <c r="D237" s="1233"/>
      <c r="E237" s="1233"/>
      <c r="F237" s="1233"/>
      <c r="G237" s="1233"/>
      <c r="H237" s="1233"/>
      <c r="I237" s="1234"/>
    </row>
    <row r="238" spans="1:12" s="737" customFormat="1" ht="25.5" x14ac:dyDescent="0.25">
      <c r="A238" s="727" t="s">
        <v>586</v>
      </c>
      <c r="B238" s="728" t="s">
        <v>2182</v>
      </c>
      <c r="C238" s="729" t="s">
        <v>575</v>
      </c>
      <c r="D238" s="730" t="s">
        <v>587</v>
      </c>
      <c r="E238" s="731" t="s">
        <v>588</v>
      </c>
      <c r="F238" s="732" t="s">
        <v>589</v>
      </c>
      <c r="G238" s="733" t="s">
        <v>579</v>
      </c>
      <c r="H238" s="733" t="s">
        <v>231</v>
      </c>
      <c r="I238" s="734" t="s">
        <v>2183</v>
      </c>
    </row>
    <row r="239" spans="1:12" s="737" customFormat="1" x14ac:dyDescent="0.25">
      <c r="A239" s="513"/>
      <c r="B239" s="760"/>
      <c r="C239" s="384"/>
      <c r="D239" s="384"/>
      <c r="E239" s="384">
        <f>+C239*0.05*F239</f>
        <v>0</v>
      </c>
      <c r="F239" s="384"/>
      <c r="G239" s="384">
        <f>+C239+D239+E239</f>
        <v>0</v>
      </c>
      <c r="H239" s="724"/>
      <c r="I239" s="475">
        <f>G239-H239</f>
        <v>0</v>
      </c>
    </row>
    <row r="240" spans="1:12" s="737" customFormat="1" x14ac:dyDescent="0.25">
      <c r="A240" s="410"/>
      <c r="B240" s="760"/>
      <c r="C240" s="384"/>
      <c r="D240" s="234"/>
      <c r="E240" s="384">
        <f>+C240*0.05*F240</f>
        <v>0</v>
      </c>
      <c r="F240" s="384"/>
      <c r="G240" s="384">
        <f>+C240+D240+E240</f>
        <v>0</v>
      </c>
      <c r="H240" s="724"/>
      <c r="I240" s="475">
        <f>I239+G240-H240</f>
        <v>0</v>
      </c>
    </row>
    <row r="241" spans="1:14" s="737" customFormat="1" x14ac:dyDescent="0.25">
      <c r="A241" s="410"/>
      <c r="B241" s="718"/>
      <c r="C241" s="384"/>
      <c r="D241" s="234"/>
      <c r="E241" s="384">
        <f>+C241*0.05*F241</f>
        <v>0</v>
      </c>
      <c r="F241" s="384"/>
      <c r="G241" s="384">
        <f>+C241+D241+E241</f>
        <v>0</v>
      </c>
      <c r="H241" s="724"/>
      <c r="I241" s="475">
        <f>I240+G241-H241</f>
        <v>0</v>
      </c>
    </row>
    <row r="242" spans="1:14" s="737" customFormat="1" x14ac:dyDescent="0.25">
      <c r="A242" s="410"/>
      <c r="B242" s="718"/>
      <c r="C242" s="384"/>
      <c r="D242" s="234"/>
      <c r="E242" s="384">
        <f>+C242*0.05*F242</f>
        <v>0</v>
      </c>
      <c r="F242" s="384"/>
      <c r="G242" s="384">
        <f>+C242+D242+E242</f>
        <v>0</v>
      </c>
      <c r="H242" s="724"/>
      <c r="I242" s="475">
        <f>I241+G242-H242</f>
        <v>0</v>
      </c>
    </row>
    <row r="243" spans="1:14" s="737" customFormat="1" ht="15.75" thickBot="1" x14ac:dyDescent="0.3">
      <c r="A243" s="433" t="s">
        <v>590</v>
      </c>
      <c r="B243" s="720"/>
      <c r="C243" s="392"/>
      <c r="D243" s="392"/>
      <c r="E243" s="798"/>
      <c r="F243" s="392"/>
      <c r="G243" s="434"/>
      <c r="H243" s="434"/>
      <c r="I243" s="434">
        <f>I242</f>
        <v>0</v>
      </c>
      <c r="K243" s="762"/>
      <c r="L243" s="778"/>
    </row>
    <row r="244" spans="1:14" s="737" customFormat="1" ht="15.75" thickBot="1" x14ac:dyDescent="0.3">
      <c r="A244" s="808"/>
      <c r="B244" s="809"/>
      <c r="C244" s="209"/>
      <c r="D244" s="209"/>
      <c r="E244" s="209"/>
      <c r="F244" s="209"/>
      <c r="G244" s="209"/>
      <c r="H244" s="209"/>
      <c r="I244" s="217"/>
    </row>
    <row r="245" spans="1:14" s="737" customFormat="1" ht="15.75" thickBot="1" x14ac:dyDescent="0.3">
      <c r="A245" s="1260" t="s">
        <v>585</v>
      </c>
      <c r="B245" s="1261"/>
      <c r="C245" s="1261"/>
      <c r="D245" s="1261"/>
      <c r="E245" s="1261"/>
      <c r="F245" s="1261"/>
      <c r="G245" s="1261"/>
      <c r="H245" s="1261"/>
      <c r="I245" s="1262"/>
    </row>
    <row r="246" spans="1:14" s="737" customFormat="1" x14ac:dyDescent="0.25">
      <c r="A246" s="428"/>
      <c r="B246" s="429"/>
      <c r="C246" s="429"/>
      <c r="D246" s="429"/>
      <c r="E246" s="429"/>
      <c r="F246" s="429"/>
      <c r="G246" s="429"/>
      <c r="H246" s="429"/>
      <c r="I246" s="430"/>
    </row>
    <row r="247" spans="1:14" s="737" customFormat="1" x14ac:dyDescent="0.25">
      <c r="A247" s="1230" t="s">
        <v>2379</v>
      </c>
      <c r="B247" s="1231"/>
      <c r="C247" s="1231"/>
      <c r="D247" s="1231"/>
      <c r="E247" s="769" t="s">
        <v>1637</v>
      </c>
      <c r="F247" s="769"/>
      <c r="G247" s="769"/>
      <c r="H247" s="769"/>
      <c r="I247" s="770"/>
      <c r="J247" s="737" t="s">
        <v>2522</v>
      </c>
    </row>
    <row r="248" spans="1:14" s="737" customFormat="1" ht="15.75" thickBot="1" x14ac:dyDescent="0.3">
      <c r="A248" s="1232" t="s">
        <v>2221</v>
      </c>
      <c r="B248" s="1233"/>
      <c r="C248" s="1233"/>
      <c r="D248" s="1233"/>
      <c r="E248" s="1233"/>
      <c r="F248" s="1233"/>
      <c r="G248" s="1233"/>
      <c r="H248" s="1233"/>
      <c r="I248" s="1234"/>
    </row>
    <row r="249" spans="1:14" s="737" customFormat="1" ht="25.5" x14ac:dyDescent="0.25">
      <c r="A249" s="727" t="s">
        <v>586</v>
      </c>
      <c r="B249" s="728" t="s">
        <v>2182</v>
      </c>
      <c r="C249" s="729" t="s">
        <v>575</v>
      </c>
      <c r="D249" s="730" t="s">
        <v>587</v>
      </c>
      <c r="E249" s="731" t="s">
        <v>588</v>
      </c>
      <c r="F249" s="732" t="s">
        <v>589</v>
      </c>
      <c r="G249" s="733" t="s">
        <v>579</v>
      </c>
      <c r="H249" s="733" t="s">
        <v>231</v>
      </c>
      <c r="I249" s="734" t="s">
        <v>2183</v>
      </c>
    </row>
    <row r="250" spans="1:14" s="737" customFormat="1" x14ac:dyDescent="0.25">
      <c r="A250" s="431" t="s">
        <v>1358</v>
      </c>
      <c r="B250" s="771">
        <v>41418</v>
      </c>
      <c r="C250" s="384">
        <v>3300</v>
      </c>
      <c r="D250" s="427">
        <v>150</v>
      </c>
      <c r="E250" s="384">
        <f t="shared" ref="E250:E260" si="21">+C250*0.05*F250</f>
        <v>0</v>
      </c>
      <c r="F250" s="427">
        <v>0</v>
      </c>
      <c r="G250" s="722">
        <f t="shared" ref="G250:G261" si="22">+C250+D250+E250</f>
        <v>3450</v>
      </c>
      <c r="H250" s="722">
        <v>3300</v>
      </c>
      <c r="I250" s="475">
        <f>+G250-H250</f>
        <v>150</v>
      </c>
      <c r="J250" s="531"/>
      <c r="K250" s="531"/>
      <c r="L250" s="1082"/>
      <c r="M250" s="531"/>
      <c r="N250" s="531"/>
    </row>
    <row r="251" spans="1:14" s="737" customFormat="1" x14ac:dyDescent="0.25">
      <c r="A251" s="431" t="s">
        <v>1406</v>
      </c>
      <c r="B251" s="771">
        <v>41459</v>
      </c>
      <c r="C251" s="384">
        <v>3300</v>
      </c>
      <c r="D251" s="427">
        <v>150</v>
      </c>
      <c r="E251" s="384">
        <f t="shared" si="21"/>
        <v>165</v>
      </c>
      <c r="F251" s="427">
        <v>1</v>
      </c>
      <c r="G251" s="722">
        <f t="shared" si="22"/>
        <v>3615</v>
      </c>
      <c r="H251" s="722">
        <v>3300</v>
      </c>
      <c r="I251" s="475">
        <f t="shared" ref="I251:I256" si="23">+I250+G251-H251</f>
        <v>465</v>
      </c>
      <c r="J251" s="531"/>
      <c r="K251" s="531"/>
      <c r="L251" s="1083"/>
      <c r="M251" s="531"/>
      <c r="N251" s="531"/>
    </row>
    <row r="252" spans="1:14" s="737" customFormat="1" ht="15" customHeight="1" x14ac:dyDescent="0.25">
      <c r="A252" s="431" t="s">
        <v>1429</v>
      </c>
      <c r="B252" s="771">
        <v>41485</v>
      </c>
      <c r="C252" s="384">
        <v>3300</v>
      </c>
      <c r="D252" s="427">
        <v>150</v>
      </c>
      <c r="E252" s="384">
        <f t="shared" si="21"/>
        <v>0</v>
      </c>
      <c r="F252" s="427">
        <v>0</v>
      </c>
      <c r="G252" s="722">
        <f t="shared" si="22"/>
        <v>3450</v>
      </c>
      <c r="H252" s="722">
        <v>3300</v>
      </c>
      <c r="I252" s="475">
        <f t="shared" si="23"/>
        <v>615</v>
      </c>
      <c r="J252" s="1278"/>
      <c r="K252" s="1279"/>
      <c r="L252" s="1279"/>
      <c r="M252" s="1279"/>
      <c r="N252" s="531"/>
    </row>
    <row r="253" spans="1:14" s="737" customFormat="1" x14ac:dyDescent="0.25">
      <c r="A253" s="431" t="s">
        <v>1430</v>
      </c>
      <c r="B253" s="771">
        <v>41515</v>
      </c>
      <c r="C253" s="384">
        <v>3300</v>
      </c>
      <c r="D253" s="427">
        <v>150</v>
      </c>
      <c r="E253" s="384">
        <f t="shared" si="21"/>
        <v>0</v>
      </c>
      <c r="F253" s="427">
        <v>0</v>
      </c>
      <c r="G253" s="722">
        <f t="shared" si="22"/>
        <v>3450</v>
      </c>
      <c r="H253" s="722">
        <v>3300</v>
      </c>
      <c r="I253" s="475">
        <f t="shared" si="23"/>
        <v>765</v>
      </c>
      <c r="J253" s="1084"/>
      <c r="K253" s="1085"/>
      <c r="L253" s="1082"/>
      <c r="M253" s="531"/>
      <c r="N253" s="531"/>
    </row>
    <row r="254" spans="1:14" s="737" customFormat="1" x14ac:dyDescent="0.25">
      <c r="A254" s="431" t="s">
        <v>154</v>
      </c>
      <c r="B254" s="771">
        <v>41654</v>
      </c>
      <c r="C254" s="384">
        <v>3300</v>
      </c>
      <c r="D254" s="427">
        <v>150</v>
      </c>
      <c r="E254" s="384">
        <f t="shared" si="21"/>
        <v>660</v>
      </c>
      <c r="F254" s="427">
        <v>4</v>
      </c>
      <c r="G254" s="722">
        <f t="shared" si="22"/>
        <v>4110</v>
      </c>
      <c r="H254" s="993">
        <v>3300</v>
      </c>
      <c r="I254" s="475">
        <f t="shared" si="23"/>
        <v>1575</v>
      </c>
      <c r="J254" s="1084"/>
      <c r="K254" s="531"/>
      <c r="L254" s="1082"/>
      <c r="M254" s="531"/>
      <c r="N254" s="531"/>
    </row>
    <row r="255" spans="1:14" s="737" customFormat="1" x14ac:dyDescent="0.25">
      <c r="A255" s="431" t="s">
        <v>155</v>
      </c>
      <c r="B255" s="771">
        <v>41570</v>
      </c>
      <c r="C255" s="384">
        <v>3300</v>
      </c>
      <c r="D255" s="427">
        <v>150</v>
      </c>
      <c r="E255" s="384">
        <f t="shared" si="21"/>
        <v>0</v>
      </c>
      <c r="F255" s="427">
        <v>0</v>
      </c>
      <c r="G255" s="722">
        <f t="shared" si="22"/>
        <v>3450</v>
      </c>
      <c r="H255" s="722">
        <v>3300</v>
      </c>
      <c r="I255" s="475">
        <f t="shared" si="23"/>
        <v>1725</v>
      </c>
      <c r="J255" s="1084"/>
      <c r="K255" s="531"/>
      <c r="L255" s="1082"/>
      <c r="M255" s="531"/>
      <c r="N255" s="531"/>
    </row>
    <row r="256" spans="1:14" s="737" customFormat="1" x14ac:dyDescent="0.25">
      <c r="A256" s="431" t="s">
        <v>156</v>
      </c>
      <c r="B256" s="771">
        <v>41654</v>
      </c>
      <c r="C256" s="384">
        <v>3300</v>
      </c>
      <c r="D256" s="427">
        <v>150</v>
      </c>
      <c r="E256" s="384">
        <f t="shared" si="21"/>
        <v>330</v>
      </c>
      <c r="F256" s="427">
        <v>2</v>
      </c>
      <c r="G256" s="722">
        <f t="shared" si="22"/>
        <v>3780</v>
      </c>
      <c r="H256" s="993">
        <v>1300</v>
      </c>
      <c r="I256" s="475">
        <f t="shared" si="23"/>
        <v>4205</v>
      </c>
      <c r="J256" s="1086"/>
      <c r="K256" s="531"/>
      <c r="L256" s="1082"/>
      <c r="M256" s="531"/>
      <c r="N256" s="531"/>
    </row>
    <row r="257" spans="1:12" s="737" customFormat="1" x14ac:dyDescent="0.25">
      <c r="A257" s="431"/>
      <c r="B257" s="1280">
        <v>41666</v>
      </c>
      <c r="C257" s="426"/>
      <c r="D257" s="427"/>
      <c r="E257" s="384"/>
      <c r="F257" s="427"/>
      <c r="G257" s="722"/>
      <c r="H257" s="1040">
        <v>2000</v>
      </c>
      <c r="I257" s="475">
        <f>I256+G257-H257</f>
        <v>2205</v>
      </c>
      <c r="J257" s="789"/>
      <c r="K257" s="12"/>
      <c r="L257" s="773"/>
    </row>
    <row r="258" spans="1:12" s="737" customFormat="1" x14ac:dyDescent="0.25">
      <c r="A258" s="431" t="s">
        <v>199</v>
      </c>
      <c r="B258" s="1281"/>
      <c r="C258" s="426">
        <v>3300</v>
      </c>
      <c r="D258" s="427">
        <v>150</v>
      </c>
      <c r="E258" s="384">
        <f t="shared" si="21"/>
        <v>165</v>
      </c>
      <c r="F258" s="427">
        <v>1</v>
      </c>
      <c r="G258" s="722">
        <f t="shared" si="22"/>
        <v>3615</v>
      </c>
      <c r="H258" s="1018">
        <v>3300</v>
      </c>
      <c r="I258" s="475">
        <f>+I257+G258-H258</f>
        <v>2520</v>
      </c>
      <c r="J258" s="789"/>
      <c r="L258" s="470"/>
    </row>
    <row r="259" spans="1:12" s="737" customFormat="1" x14ac:dyDescent="0.25">
      <c r="A259" s="431" t="s">
        <v>380</v>
      </c>
      <c r="B259" s="1282"/>
      <c r="C259" s="426">
        <v>3300</v>
      </c>
      <c r="D259" s="427">
        <v>150</v>
      </c>
      <c r="E259" s="426">
        <f t="shared" si="21"/>
        <v>0</v>
      </c>
      <c r="F259" s="427"/>
      <c r="G259" s="722">
        <f t="shared" si="22"/>
        <v>3450</v>
      </c>
      <c r="H259" s="1018">
        <v>3300</v>
      </c>
      <c r="I259" s="475">
        <f>+I258+G259-H259</f>
        <v>2670</v>
      </c>
      <c r="J259" s="789"/>
      <c r="L259" s="470"/>
    </row>
    <row r="260" spans="1:12" s="737" customFormat="1" x14ac:dyDescent="0.25">
      <c r="A260" s="431" t="s">
        <v>1171</v>
      </c>
      <c r="B260" s="774">
        <v>41696</v>
      </c>
      <c r="C260" s="426">
        <v>3300</v>
      </c>
      <c r="D260" s="427">
        <v>150</v>
      </c>
      <c r="E260" s="426">
        <f t="shared" si="21"/>
        <v>0</v>
      </c>
      <c r="F260" s="427"/>
      <c r="G260" s="722">
        <f t="shared" si="22"/>
        <v>3450</v>
      </c>
      <c r="H260" s="384">
        <v>3450</v>
      </c>
      <c r="I260" s="475">
        <f>+I259+G260-H260</f>
        <v>2670</v>
      </c>
      <c r="J260" s="789"/>
      <c r="L260" s="470"/>
    </row>
    <row r="261" spans="1:12" s="737" customFormat="1" x14ac:dyDescent="0.25">
      <c r="A261" s="431" t="s">
        <v>1185</v>
      </c>
      <c r="B261" s="775">
        <v>41696</v>
      </c>
      <c r="C261" s="426">
        <v>3300</v>
      </c>
      <c r="D261" s="427"/>
      <c r="E261" s="426">
        <f>-C261*6%</f>
        <v>-198</v>
      </c>
      <c r="F261" s="427"/>
      <c r="G261" s="722">
        <f t="shared" si="22"/>
        <v>3102</v>
      </c>
      <c r="H261" s="426">
        <v>3102</v>
      </c>
      <c r="I261" s="475">
        <f>+I260+G261-H261</f>
        <v>2670</v>
      </c>
      <c r="J261" s="789"/>
      <c r="L261" s="470"/>
    </row>
    <row r="262" spans="1:12" s="737" customFormat="1" x14ac:dyDescent="0.25">
      <c r="A262" s="431" t="s">
        <v>590</v>
      </c>
      <c r="B262" s="775"/>
      <c r="C262" s="426"/>
      <c r="D262" s="427"/>
      <c r="E262" s="426"/>
      <c r="F262" s="427"/>
      <c r="G262" s="722"/>
      <c r="H262" s="426"/>
      <c r="I262" s="937">
        <f>I261</f>
        <v>2670</v>
      </c>
      <c r="J262" s="1041">
        <f>I261-I262</f>
        <v>0</v>
      </c>
      <c r="L262" s="470"/>
    </row>
    <row r="263" spans="1:12" s="737" customFormat="1" x14ac:dyDescent="0.25">
      <c r="A263" s="431" t="s">
        <v>2819</v>
      </c>
      <c r="B263" s="771"/>
      <c r="C263" s="426"/>
      <c r="D263" s="427"/>
      <c r="E263" s="426"/>
      <c r="F263" s="427"/>
      <c r="G263" s="722"/>
      <c r="H263" s="426"/>
      <c r="I263" s="937">
        <f>-I262*60%</f>
        <v>-1602</v>
      </c>
      <c r="J263" s="789"/>
      <c r="L263" s="470"/>
    </row>
    <row r="264" spans="1:12" s="737" customFormat="1" x14ac:dyDescent="0.25">
      <c r="A264" s="431"/>
      <c r="B264" s="771">
        <v>41701</v>
      </c>
      <c r="C264" s="426"/>
      <c r="D264" s="427"/>
      <c r="E264" s="426"/>
      <c r="F264" s="427"/>
      <c r="G264" s="722"/>
      <c r="H264" s="426"/>
      <c r="I264" s="937">
        <v>1100</v>
      </c>
      <c r="J264" s="789"/>
      <c r="L264" s="470"/>
    </row>
    <row r="265" spans="1:12" s="737" customFormat="1" ht="15.75" thickBot="1" x14ac:dyDescent="0.3">
      <c r="A265" s="433" t="s">
        <v>2820</v>
      </c>
      <c r="B265" s="720"/>
      <c r="C265" s="392"/>
      <c r="D265" s="392"/>
      <c r="E265" s="392"/>
      <c r="F265" s="392"/>
      <c r="G265" s="924"/>
      <c r="H265" s="386"/>
      <c r="I265" s="925">
        <f>I262+I263-I264</f>
        <v>-32</v>
      </c>
    </row>
    <row r="266" spans="1:12" s="737" customFormat="1" ht="15.75" thickBot="1" x14ac:dyDescent="0.3">
      <c r="A266" s="808"/>
      <c r="B266" s="809"/>
      <c r="C266" s="209"/>
      <c r="D266" s="209"/>
      <c r="E266" s="209"/>
      <c r="F266" s="209"/>
      <c r="G266" s="209"/>
      <c r="H266" s="209"/>
      <c r="I266" s="217"/>
    </row>
    <row r="267" spans="1:12" s="737" customFormat="1" ht="15.75" thickBot="1" x14ac:dyDescent="0.3">
      <c r="A267" s="1227" t="s">
        <v>585</v>
      </c>
      <c r="B267" s="1228"/>
      <c r="C267" s="1228"/>
      <c r="D267" s="1228"/>
      <c r="E267" s="1228"/>
      <c r="F267" s="1228"/>
      <c r="G267" s="1228"/>
      <c r="H267" s="1228"/>
      <c r="I267" s="1229"/>
    </row>
    <row r="268" spans="1:12" s="737" customFormat="1" x14ac:dyDescent="0.25">
      <c r="A268" s="428"/>
      <c r="B268" s="429"/>
      <c r="C268" s="429"/>
      <c r="D268" s="429"/>
      <c r="E268" s="429"/>
      <c r="F268" s="429"/>
      <c r="G268" s="429"/>
      <c r="H268" s="429"/>
      <c r="I268" s="430"/>
    </row>
    <row r="269" spans="1:12" s="737" customFormat="1" x14ac:dyDescent="0.25">
      <c r="A269" s="1230" t="s">
        <v>2379</v>
      </c>
      <c r="B269" s="1231"/>
      <c r="C269" s="1231"/>
      <c r="D269" s="1231"/>
      <c r="E269" s="769" t="s">
        <v>1662</v>
      </c>
      <c r="F269" s="769"/>
      <c r="G269" s="769"/>
      <c r="H269" s="769"/>
      <c r="I269" s="770"/>
    </row>
    <row r="270" spans="1:12" s="737" customFormat="1" ht="15.75" thickBot="1" x14ac:dyDescent="0.3">
      <c r="A270" s="1232" t="s">
        <v>2221</v>
      </c>
      <c r="B270" s="1233"/>
      <c r="C270" s="1233"/>
      <c r="D270" s="1233"/>
      <c r="E270" s="1233"/>
      <c r="F270" s="1233"/>
      <c r="G270" s="1233"/>
      <c r="H270" s="1233"/>
      <c r="I270" s="1234"/>
    </row>
    <row r="271" spans="1:12" s="737" customFormat="1" ht="25.5" x14ac:dyDescent="0.25">
      <c r="A271" s="727" t="s">
        <v>586</v>
      </c>
      <c r="B271" s="728" t="s">
        <v>2182</v>
      </c>
      <c r="C271" s="729" t="s">
        <v>575</v>
      </c>
      <c r="D271" s="730" t="s">
        <v>587</v>
      </c>
      <c r="E271" s="731" t="s">
        <v>588</v>
      </c>
      <c r="F271" s="732" t="s">
        <v>589</v>
      </c>
      <c r="G271" s="733" t="s">
        <v>579</v>
      </c>
      <c r="H271" s="733" t="s">
        <v>231</v>
      </c>
      <c r="I271" s="734" t="s">
        <v>2183</v>
      </c>
    </row>
    <row r="272" spans="1:12" s="737" customFormat="1" x14ac:dyDescent="0.25">
      <c r="A272" s="431"/>
      <c r="B272" s="771"/>
      <c r="C272" s="384"/>
      <c r="D272" s="427"/>
      <c r="E272" s="384">
        <f>+C272*0.05*F272</f>
        <v>0</v>
      </c>
      <c r="F272" s="427"/>
      <c r="G272" s="384">
        <f>+C272+D272+E272</f>
        <v>0</v>
      </c>
      <c r="H272" s="724"/>
      <c r="I272" s="475">
        <f>+G272-H272</f>
        <v>0</v>
      </c>
      <c r="J272" s="737" t="s">
        <v>2666</v>
      </c>
    </row>
    <row r="273" spans="1:10" s="737" customFormat="1" x14ac:dyDescent="0.25">
      <c r="A273" s="431"/>
      <c r="B273" s="775"/>
      <c r="C273" s="384"/>
      <c r="D273" s="427"/>
      <c r="E273" s="384">
        <f>+C273*0.05*F273</f>
        <v>0</v>
      </c>
      <c r="F273" s="427"/>
      <c r="G273" s="384">
        <f>+C273+D273+E273</f>
        <v>0</v>
      </c>
      <c r="H273" s="724"/>
      <c r="I273" s="475">
        <f>+I272+G273-H273</f>
        <v>0</v>
      </c>
      <c r="J273" s="737" t="s">
        <v>2667</v>
      </c>
    </row>
    <row r="274" spans="1:10" s="737" customFormat="1" ht="15" customHeight="1" x14ac:dyDescent="0.25">
      <c r="A274" s="431"/>
      <c r="B274" s="774"/>
      <c r="C274" s="384"/>
      <c r="D274" s="427"/>
      <c r="E274" s="384">
        <f>+C274*0.05*F274</f>
        <v>0</v>
      </c>
      <c r="F274" s="427"/>
      <c r="G274" s="722">
        <f>+C274+D274+E274</f>
        <v>0</v>
      </c>
      <c r="H274" s="722"/>
      <c r="I274" s="475">
        <f>+I273+G274-H274</f>
        <v>0</v>
      </c>
    </row>
    <row r="275" spans="1:10" s="737" customFormat="1" x14ac:dyDescent="0.25">
      <c r="A275" s="431"/>
      <c r="B275" s="774"/>
      <c r="C275" s="384"/>
      <c r="D275" s="427"/>
      <c r="E275" s="384">
        <f>+C275*0.05*F275</f>
        <v>0</v>
      </c>
      <c r="F275" s="427"/>
      <c r="G275" s="722">
        <f>+C275+D275+E275</f>
        <v>0</v>
      </c>
      <c r="H275" s="722"/>
      <c r="I275" s="475">
        <f>+I274+G275-H275</f>
        <v>0</v>
      </c>
    </row>
    <row r="276" spans="1:10" s="737" customFormat="1" x14ac:dyDescent="0.25">
      <c r="A276" s="431"/>
      <c r="B276" s="771"/>
      <c r="C276" s="384"/>
      <c r="D276" s="427"/>
      <c r="E276" s="384"/>
      <c r="F276" s="427"/>
      <c r="G276" s="722"/>
      <c r="H276" s="722"/>
      <c r="I276" s="475"/>
      <c r="J276" s="818"/>
    </row>
    <row r="277" spans="1:10" s="737" customFormat="1" ht="15.75" thickBot="1" x14ac:dyDescent="0.3">
      <c r="A277" s="433" t="s">
        <v>590</v>
      </c>
      <c r="B277" s="720"/>
      <c r="C277" s="392"/>
      <c r="D277" s="392"/>
      <c r="E277" s="392"/>
      <c r="F277" s="392"/>
      <c r="G277" s="434"/>
      <c r="H277" s="434"/>
      <c r="I277" s="434">
        <f>I275</f>
        <v>0</v>
      </c>
    </row>
    <row r="278" spans="1:10" s="737" customFormat="1" x14ac:dyDescent="0.25">
      <c r="A278" s="808"/>
      <c r="B278" s="809"/>
      <c r="C278" s="209"/>
      <c r="D278" s="209"/>
      <c r="E278" s="209"/>
      <c r="F278" s="209"/>
      <c r="G278" s="209"/>
      <c r="H278" s="209"/>
      <c r="I278" s="217"/>
    </row>
    <row r="279" spans="1:10" s="737" customFormat="1" x14ac:dyDescent="0.25">
      <c r="A279" s="808"/>
      <c r="B279" s="809"/>
      <c r="C279" s="209"/>
      <c r="D279" s="209"/>
      <c r="E279" s="209"/>
      <c r="F279" s="209"/>
      <c r="G279" s="209"/>
      <c r="H279" s="209"/>
      <c r="I279" s="217"/>
    </row>
    <row r="280" spans="1:10" s="737" customFormat="1" ht="15.75" thickBot="1" x14ac:dyDescent="0.3">
      <c r="A280" s="808"/>
      <c r="B280" s="809"/>
      <c r="C280" s="209"/>
      <c r="D280" s="209"/>
      <c r="E280" s="209"/>
      <c r="F280" s="209"/>
      <c r="G280" s="209"/>
      <c r="H280" s="209"/>
      <c r="I280" s="217"/>
    </row>
    <row r="281" spans="1:10" s="737" customFormat="1" ht="15.75" thickBot="1" x14ac:dyDescent="0.3">
      <c r="A281" s="1227" t="s">
        <v>585</v>
      </c>
      <c r="B281" s="1228"/>
      <c r="C281" s="1228"/>
      <c r="D281" s="1228"/>
      <c r="E281" s="1228"/>
      <c r="F281" s="1228"/>
      <c r="G281" s="1228"/>
      <c r="H281" s="1228"/>
      <c r="I281" s="1229"/>
    </row>
    <row r="282" spans="1:10" s="737" customFormat="1" x14ac:dyDescent="0.25">
      <c r="A282" s="428"/>
      <c r="B282" s="429"/>
      <c r="C282" s="429"/>
      <c r="D282" s="429"/>
      <c r="E282" s="429"/>
      <c r="F282" s="429"/>
      <c r="G282" s="429"/>
      <c r="H282" s="429"/>
      <c r="I282" s="430"/>
    </row>
    <row r="283" spans="1:10" s="737" customFormat="1" x14ac:dyDescent="0.25">
      <c r="A283" s="1230" t="s">
        <v>2379</v>
      </c>
      <c r="B283" s="1231"/>
      <c r="C283" s="1231"/>
      <c r="D283" s="1231"/>
      <c r="E283" s="769" t="s">
        <v>1890</v>
      </c>
      <c r="F283" s="769"/>
      <c r="G283" s="769"/>
      <c r="H283" s="769"/>
      <c r="I283" s="770"/>
    </row>
    <row r="284" spans="1:10" s="737" customFormat="1" ht="15.75" thickBot="1" x14ac:dyDescent="0.3">
      <c r="A284" s="1232" t="s">
        <v>2221</v>
      </c>
      <c r="B284" s="1233"/>
      <c r="C284" s="1233"/>
      <c r="D284" s="1233"/>
      <c r="E284" s="1233"/>
      <c r="F284" s="1233"/>
      <c r="G284" s="1233"/>
      <c r="H284" s="1233"/>
      <c r="I284" s="1234"/>
    </row>
    <row r="285" spans="1:10" ht="25.5" x14ac:dyDescent="0.25">
      <c r="A285" s="727" t="s">
        <v>586</v>
      </c>
      <c r="B285" s="728" t="s">
        <v>2182</v>
      </c>
      <c r="C285" s="729" t="s">
        <v>575</v>
      </c>
      <c r="D285" s="730" t="s">
        <v>587</v>
      </c>
      <c r="E285" s="731" t="s">
        <v>588</v>
      </c>
      <c r="F285" s="732" t="s">
        <v>589</v>
      </c>
      <c r="G285" s="733" t="s">
        <v>579</v>
      </c>
      <c r="H285" s="733" t="s">
        <v>231</v>
      </c>
      <c r="I285" s="734" t="s">
        <v>2183</v>
      </c>
    </row>
    <row r="286" spans="1:10" x14ac:dyDescent="0.25">
      <c r="A286" s="513" t="s">
        <v>1224</v>
      </c>
      <c r="B286" s="760"/>
      <c r="C286" s="384"/>
      <c r="D286" s="384"/>
      <c r="E286" s="384">
        <f>+C286*0.05*F286</f>
        <v>0</v>
      </c>
      <c r="F286" s="384"/>
      <c r="G286" s="384">
        <f>+C286+D286+E286</f>
        <v>0</v>
      </c>
      <c r="H286" s="724"/>
      <c r="I286" s="475">
        <f>G286-H286</f>
        <v>0</v>
      </c>
    </row>
    <row r="287" spans="1:10" x14ac:dyDescent="0.25">
      <c r="A287" s="410" t="s">
        <v>1358</v>
      </c>
      <c r="B287" s="760"/>
      <c r="C287" s="384"/>
      <c r="D287" s="234"/>
      <c r="E287" s="384">
        <f>+C287*0.05*F287</f>
        <v>0</v>
      </c>
      <c r="F287" s="384"/>
      <c r="G287" s="384">
        <f>+C287+D287+E287</f>
        <v>0</v>
      </c>
      <c r="H287" s="724"/>
      <c r="I287" s="475">
        <f>I286+G287-H287</f>
        <v>0</v>
      </c>
    </row>
    <row r="288" spans="1:10" s="737" customFormat="1" x14ac:dyDescent="0.25">
      <c r="A288" s="410" t="s">
        <v>1406</v>
      </c>
      <c r="B288" s="718"/>
      <c r="C288" s="384"/>
      <c r="D288" s="234"/>
      <c r="E288" s="384">
        <f>+C288*0.05*F288</f>
        <v>0</v>
      </c>
      <c r="F288" s="384"/>
      <c r="G288" s="384">
        <f>+C288+D288+E288</f>
        <v>0</v>
      </c>
      <c r="H288" s="724"/>
      <c r="I288" s="475">
        <f>I287+G288-H288</f>
        <v>0</v>
      </c>
    </row>
    <row r="289" spans="1:13" s="737" customFormat="1" x14ac:dyDescent="0.25">
      <c r="A289" s="410" t="s">
        <v>1429</v>
      </c>
      <c r="B289" s="718"/>
      <c r="C289" s="384"/>
      <c r="D289" s="234"/>
      <c r="E289" s="384">
        <f>+C289*0.05*F289</f>
        <v>0</v>
      </c>
      <c r="F289" s="384"/>
      <c r="G289" s="384">
        <f>+C289+D289+E289</f>
        <v>0</v>
      </c>
      <c r="H289" s="724"/>
      <c r="I289" s="475">
        <f>I288+G289-H289</f>
        <v>0</v>
      </c>
    </row>
    <row r="290" spans="1:13" ht="15.75" thickBot="1" x14ac:dyDescent="0.3">
      <c r="A290" s="433" t="s">
        <v>590</v>
      </c>
      <c r="B290" s="720"/>
      <c r="C290" s="392"/>
      <c r="D290" s="392"/>
      <c r="E290" s="798"/>
      <c r="F290" s="392"/>
      <c r="G290" s="434"/>
      <c r="H290" s="434"/>
      <c r="I290" s="434">
        <f>I289</f>
        <v>0</v>
      </c>
      <c r="K290" s="762"/>
      <c r="L290" s="778"/>
    </row>
    <row r="291" spans="1:13" ht="15.75" thickBot="1" x14ac:dyDescent="0.3"/>
    <row r="292" spans="1:13" s="737" customFormat="1" ht="15.75" thickBot="1" x14ac:dyDescent="0.3">
      <c r="A292" s="1227" t="s">
        <v>585</v>
      </c>
      <c r="B292" s="1228"/>
      <c r="C292" s="1228"/>
      <c r="D292" s="1228"/>
      <c r="E292" s="1228"/>
      <c r="F292" s="1228"/>
      <c r="G292" s="1228"/>
      <c r="H292" s="1228"/>
      <c r="I292" s="1229"/>
    </row>
    <row r="293" spans="1:13" s="737" customFormat="1" x14ac:dyDescent="0.25">
      <c r="A293" s="428"/>
      <c r="B293" s="429"/>
      <c r="C293" s="429"/>
      <c r="D293" s="429"/>
      <c r="E293" s="429"/>
      <c r="F293" s="429"/>
      <c r="G293" s="429"/>
      <c r="H293" s="429"/>
      <c r="I293" s="430"/>
    </row>
    <row r="294" spans="1:13" s="737" customFormat="1" x14ac:dyDescent="0.25">
      <c r="A294" s="1230" t="s">
        <v>2379</v>
      </c>
      <c r="B294" s="1231"/>
      <c r="C294" s="1231"/>
      <c r="D294" s="1231"/>
      <c r="E294" s="769" t="str">
        <f>'MVI-IRAPUATO'!C9</f>
        <v>BELTRAN BANDA VERONICA</v>
      </c>
      <c r="F294" s="769"/>
      <c r="G294" s="769"/>
      <c r="H294" s="769"/>
      <c r="I294" s="770"/>
    </row>
    <row r="295" spans="1:13" s="737" customFormat="1" ht="15.75" thickBot="1" x14ac:dyDescent="0.3">
      <c r="A295" s="1232" t="s">
        <v>2221</v>
      </c>
      <c r="B295" s="1233"/>
      <c r="C295" s="1233"/>
      <c r="D295" s="1233"/>
      <c r="E295" s="1233"/>
      <c r="F295" s="1233"/>
      <c r="G295" s="1233"/>
      <c r="H295" s="1233"/>
      <c r="I295" s="1234"/>
    </row>
    <row r="296" spans="1:13" s="737" customFormat="1" ht="25.5" x14ac:dyDescent="0.25">
      <c r="A296" s="727" t="s">
        <v>586</v>
      </c>
      <c r="B296" s="728" t="s">
        <v>2182</v>
      </c>
      <c r="C296" s="729" t="s">
        <v>575</v>
      </c>
      <c r="D296" s="730" t="s">
        <v>587</v>
      </c>
      <c r="E296" s="731" t="s">
        <v>588</v>
      </c>
      <c r="F296" s="732" t="s">
        <v>589</v>
      </c>
      <c r="G296" s="733" t="s">
        <v>579</v>
      </c>
      <c r="H296" s="733" t="s">
        <v>231</v>
      </c>
      <c r="I296" s="734" t="s">
        <v>2183</v>
      </c>
    </row>
    <row r="297" spans="1:13" s="737" customFormat="1" x14ac:dyDescent="0.25">
      <c r="A297" s="431"/>
      <c r="B297" s="771"/>
      <c r="C297" s="384"/>
      <c r="D297" s="427"/>
      <c r="E297" s="384">
        <f>+C297*0.05*F297</f>
        <v>0</v>
      </c>
      <c r="F297" s="427"/>
      <c r="G297" s="384">
        <f>+C297+D297+E297</f>
        <v>0</v>
      </c>
      <c r="H297" s="724"/>
      <c r="I297" s="475">
        <f>C297+D297+E297-H297</f>
        <v>0</v>
      </c>
      <c r="L297" s="773"/>
    </row>
    <row r="298" spans="1:13" s="737" customFormat="1" x14ac:dyDescent="0.25">
      <c r="A298" s="431"/>
      <c r="B298" s="771"/>
      <c r="C298" s="384"/>
      <c r="D298" s="427"/>
      <c r="E298" s="384">
        <f>+C298*0.05*F298</f>
        <v>0</v>
      </c>
      <c r="F298" s="427"/>
      <c r="G298" s="384">
        <f>+C298+D298+E298</f>
        <v>0</v>
      </c>
      <c r="H298" s="724"/>
      <c r="I298" s="475">
        <f>+I297+G298-H298</f>
        <v>0</v>
      </c>
      <c r="L298" s="773"/>
    </row>
    <row r="299" spans="1:13" s="737" customFormat="1" x14ac:dyDescent="0.25">
      <c r="A299" s="431"/>
      <c r="B299" s="771"/>
      <c r="C299" s="384"/>
      <c r="D299" s="427"/>
      <c r="E299" s="384">
        <f>+C299*0.05*F299</f>
        <v>0</v>
      </c>
      <c r="F299" s="427"/>
      <c r="G299" s="384">
        <f>+C299+D299+E299</f>
        <v>0</v>
      </c>
      <c r="H299" s="724"/>
      <c r="I299" s="475">
        <f>+I298+G299-H299</f>
        <v>0</v>
      </c>
      <c r="L299" s="772"/>
    </row>
    <row r="300" spans="1:13" s="737" customFormat="1" x14ac:dyDescent="0.25">
      <c r="A300" s="431"/>
      <c r="B300" s="771"/>
      <c r="C300" s="384"/>
      <c r="D300" s="427"/>
      <c r="E300" s="384">
        <f>+C300*0.05*F300</f>
        <v>0</v>
      </c>
      <c r="F300" s="427"/>
      <c r="G300" s="384">
        <f>+C300+D300+E300</f>
        <v>0</v>
      </c>
      <c r="H300" s="724"/>
      <c r="I300" s="475">
        <f>+I299+G300-H300</f>
        <v>0</v>
      </c>
      <c r="L300" s="772"/>
    </row>
    <row r="301" spans="1:13" s="737" customFormat="1" ht="15.75" thickBot="1" x14ac:dyDescent="0.3">
      <c r="A301" s="433" t="s">
        <v>590</v>
      </c>
      <c r="B301" s="720"/>
      <c r="C301" s="392"/>
      <c r="D301" s="392"/>
      <c r="E301" s="392"/>
      <c r="F301" s="392"/>
      <c r="G301" s="434"/>
      <c r="H301" s="434"/>
      <c r="I301" s="434">
        <f>I300</f>
        <v>0</v>
      </c>
      <c r="L301"/>
      <c r="M301"/>
    </row>
    <row r="302" spans="1:13" ht="15.75" thickBot="1" x14ac:dyDescent="0.3"/>
    <row r="303" spans="1:13" ht="15.75" thickBot="1" x14ac:dyDescent="0.3">
      <c r="A303" s="1227" t="s">
        <v>585</v>
      </c>
      <c r="B303" s="1228"/>
      <c r="C303" s="1228"/>
      <c r="D303" s="1228"/>
      <c r="E303" s="1228"/>
      <c r="F303" s="1228"/>
      <c r="G303" s="1228"/>
      <c r="H303" s="1228"/>
      <c r="I303" s="1229"/>
    </row>
    <row r="304" spans="1:13" x14ac:dyDescent="0.25">
      <c r="A304" s="428"/>
      <c r="B304" s="429"/>
      <c r="C304" s="429"/>
      <c r="D304" s="429"/>
      <c r="E304" s="429"/>
      <c r="F304" s="429"/>
      <c r="G304" s="429"/>
      <c r="H304" s="429"/>
      <c r="I304" s="430"/>
    </row>
    <row r="305" spans="1:9" x14ac:dyDescent="0.25">
      <c r="A305" s="1230" t="s">
        <v>2379</v>
      </c>
      <c r="B305" s="1231"/>
      <c r="C305" s="1231"/>
      <c r="D305" s="1231"/>
      <c r="E305" s="769" t="str">
        <f>'MVI-IRAPUATO'!C32</f>
        <v>VALTIERRA HERRERA JOSE MANUEL</v>
      </c>
      <c r="F305" s="769"/>
      <c r="G305" s="769"/>
      <c r="H305" s="769"/>
      <c r="I305" s="770"/>
    </row>
    <row r="306" spans="1:9" ht="15.75" thickBot="1" x14ac:dyDescent="0.3">
      <c r="A306" s="1232" t="s">
        <v>2221</v>
      </c>
      <c r="B306" s="1233"/>
      <c r="C306" s="1233"/>
      <c r="D306" s="1233"/>
      <c r="E306" s="1233"/>
      <c r="F306" s="1233"/>
      <c r="G306" s="1233"/>
      <c r="H306" s="1233"/>
      <c r="I306" s="1234"/>
    </row>
    <row r="307" spans="1:9" ht="25.5" x14ac:dyDescent="0.25">
      <c r="A307" s="727" t="s">
        <v>586</v>
      </c>
      <c r="B307" s="728" t="s">
        <v>2182</v>
      </c>
      <c r="C307" s="729" t="s">
        <v>575</v>
      </c>
      <c r="D307" s="730" t="s">
        <v>587</v>
      </c>
      <c r="E307" s="731" t="s">
        <v>588</v>
      </c>
      <c r="F307" s="732" t="s">
        <v>589</v>
      </c>
      <c r="G307" s="733" t="s">
        <v>579</v>
      </c>
      <c r="H307" s="733" t="s">
        <v>231</v>
      </c>
      <c r="I307" s="734" t="s">
        <v>2183</v>
      </c>
    </row>
    <row r="308" spans="1:9" x14ac:dyDescent="0.25">
      <c r="A308" s="431" t="s">
        <v>1185</v>
      </c>
      <c r="B308" s="1289">
        <v>145</v>
      </c>
      <c r="C308" s="384">
        <v>3300</v>
      </c>
      <c r="D308" s="427">
        <v>150</v>
      </c>
      <c r="E308" s="384">
        <f>+C308*0.05*F308</f>
        <v>330</v>
      </c>
      <c r="F308" s="427">
        <v>2</v>
      </c>
      <c r="G308" s="384">
        <f>+C308+D308+E308</f>
        <v>3780</v>
      </c>
      <c r="H308" s="724">
        <v>3780</v>
      </c>
      <c r="I308" s="475">
        <f>C308+D308+E308-H308</f>
        <v>0</v>
      </c>
    </row>
    <row r="309" spans="1:9" x14ac:dyDescent="0.25">
      <c r="A309" s="431" t="s">
        <v>1224</v>
      </c>
      <c r="B309" s="1290"/>
      <c r="C309" s="384">
        <v>3300</v>
      </c>
      <c r="D309" s="427">
        <v>150</v>
      </c>
      <c r="E309" s="384">
        <f>+C309*0.05*F309</f>
        <v>165</v>
      </c>
      <c r="F309" s="427">
        <v>1</v>
      </c>
      <c r="G309" s="384">
        <f>+C309+D309+E309</f>
        <v>3615</v>
      </c>
      <c r="H309" s="724">
        <v>3615</v>
      </c>
      <c r="I309" s="475">
        <f>+I308+G309-H309</f>
        <v>0</v>
      </c>
    </row>
    <row r="310" spans="1:9" x14ac:dyDescent="0.25">
      <c r="A310" s="431"/>
      <c r="B310" s="771"/>
      <c r="C310" s="384"/>
      <c r="D310" s="427"/>
      <c r="E310" s="384"/>
      <c r="F310" s="427"/>
      <c r="G310" s="384"/>
      <c r="H310" s="724"/>
      <c r="I310" s="475"/>
    </row>
    <row r="311" spans="1:9" ht="15.75" thickBot="1" x14ac:dyDescent="0.3">
      <c r="A311" s="433" t="s">
        <v>590</v>
      </c>
      <c r="B311" s="720"/>
      <c r="C311" s="392"/>
      <c r="D311" s="392"/>
      <c r="E311" s="392"/>
      <c r="F311" s="392"/>
      <c r="G311" s="434"/>
      <c r="H311" s="434"/>
      <c r="I311" s="434">
        <f>I309</f>
        <v>0</v>
      </c>
    </row>
    <row r="312" spans="1:9" ht="15.75" thickBot="1" x14ac:dyDescent="0.3"/>
    <row r="313" spans="1:9" ht="15.75" thickBot="1" x14ac:dyDescent="0.3">
      <c r="A313" s="1227" t="s">
        <v>585</v>
      </c>
      <c r="B313" s="1228"/>
      <c r="C313" s="1228"/>
      <c r="D313" s="1228"/>
      <c r="E313" s="1228"/>
      <c r="F313" s="1228"/>
      <c r="G313" s="1228"/>
      <c r="H313" s="1228"/>
      <c r="I313" s="1229"/>
    </row>
    <row r="314" spans="1:9" x14ac:dyDescent="0.25">
      <c r="A314" s="428"/>
      <c r="B314" s="429"/>
      <c r="C314" s="429"/>
      <c r="D314" s="429"/>
      <c r="E314" s="429"/>
      <c r="F314" s="429"/>
      <c r="G314" s="429"/>
      <c r="H314" s="429"/>
      <c r="I314" s="430"/>
    </row>
    <row r="315" spans="1:9" x14ac:dyDescent="0.25">
      <c r="A315" s="1230" t="s">
        <v>2379</v>
      </c>
      <c r="B315" s="1231"/>
      <c r="C315" s="1231"/>
      <c r="D315" s="1231"/>
      <c r="E315" s="769" t="s">
        <v>2234</v>
      </c>
      <c r="F315" s="769"/>
      <c r="G315" s="769"/>
      <c r="H315" s="769"/>
      <c r="I315" s="770"/>
    </row>
    <row r="316" spans="1:9" ht="15.75" thickBot="1" x14ac:dyDescent="0.3">
      <c r="A316" s="1232" t="s">
        <v>2221</v>
      </c>
      <c r="B316" s="1233"/>
      <c r="C316" s="1233"/>
      <c r="D316" s="1233"/>
      <c r="E316" s="1233"/>
      <c r="F316" s="1233"/>
      <c r="G316" s="1233"/>
      <c r="H316" s="1233"/>
      <c r="I316" s="1234"/>
    </row>
    <row r="317" spans="1:9" ht="25.5" x14ac:dyDescent="0.25">
      <c r="A317" s="727" t="s">
        <v>2238</v>
      </c>
      <c r="B317" s="728" t="s">
        <v>2968</v>
      </c>
      <c r="C317" s="729" t="s">
        <v>575</v>
      </c>
      <c r="D317" s="730" t="s">
        <v>587</v>
      </c>
      <c r="E317" s="731" t="s">
        <v>588</v>
      </c>
      <c r="F317" s="732" t="s">
        <v>589</v>
      </c>
      <c r="G317" s="733" t="s">
        <v>579</v>
      </c>
      <c r="H317" s="733" t="s">
        <v>231</v>
      </c>
      <c r="I317" s="734" t="s">
        <v>2183</v>
      </c>
    </row>
    <row r="318" spans="1:9" x14ac:dyDescent="0.25">
      <c r="A318" s="431" t="s">
        <v>2967</v>
      </c>
      <c r="B318" s="775" t="s">
        <v>2969</v>
      </c>
      <c r="C318" s="384">
        <v>4140</v>
      </c>
      <c r="D318" s="427">
        <v>150</v>
      </c>
      <c r="E318" s="384">
        <f>+C318*0.05*F318</f>
        <v>207</v>
      </c>
      <c r="F318" s="427">
        <v>1</v>
      </c>
      <c r="G318" s="384">
        <f>+C318+D318+E318</f>
        <v>4497</v>
      </c>
      <c r="H318" s="724"/>
      <c r="I318" s="475">
        <f>C318+D318+E318-H318</f>
        <v>4497</v>
      </c>
    </row>
    <row r="319" spans="1:9" x14ac:dyDescent="0.25">
      <c r="A319" s="431"/>
      <c r="B319" s="771"/>
      <c r="C319" s="384"/>
      <c r="D319" s="427"/>
      <c r="E319" s="384"/>
      <c r="F319" s="427"/>
      <c r="G319" s="384"/>
      <c r="H319" s="724"/>
      <c r="I319" s="475"/>
    </row>
    <row r="320" spans="1:9" ht="15.75" thickBot="1" x14ac:dyDescent="0.3">
      <c r="A320" s="433" t="s">
        <v>590</v>
      </c>
      <c r="B320" s="720"/>
      <c r="C320" s="392"/>
      <c r="D320" s="392"/>
      <c r="E320" s="392"/>
      <c r="F320" s="392"/>
      <c r="G320" s="434"/>
      <c r="H320" s="434"/>
      <c r="I320" s="434">
        <f>I318</f>
        <v>4497</v>
      </c>
    </row>
  </sheetData>
  <mergeCells count="81">
    <mergeCell ref="A292:I292"/>
    <mergeCell ref="A236:D236"/>
    <mergeCell ref="A75:D75"/>
    <mergeCell ref="A76:I76"/>
    <mergeCell ref="A313:I313"/>
    <mergeCell ref="A315:D315"/>
    <mergeCell ref="A316:I316"/>
    <mergeCell ref="B308:B309"/>
    <mergeCell ref="A86:I86"/>
    <mergeCell ref="B147:B149"/>
    <mergeCell ref="A88:D88"/>
    <mergeCell ref="A89:I89"/>
    <mergeCell ref="A188:D188"/>
    <mergeCell ref="A201:I201"/>
    <mergeCell ref="A189:I189"/>
    <mergeCell ref="A203:D203"/>
    <mergeCell ref="A204:I204"/>
    <mergeCell ref="A212:I212"/>
    <mergeCell ref="A45:I45"/>
    <mergeCell ref="A51:I51"/>
    <mergeCell ref="A53:D53"/>
    <mergeCell ref="A54:I54"/>
    <mergeCell ref="A73:I73"/>
    <mergeCell ref="A111:I111"/>
    <mergeCell ref="A113:I113"/>
    <mergeCell ref="A114:I114"/>
    <mergeCell ref="A1:I1"/>
    <mergeCell ref="A3:I3"/>
    <mergeCell ref="A4:I4"/>
    <mergeCell ref="A31:I31"/>
    <mergeCell ref="A33:I33"/>
    <mergeCell ref="A20:E20"/>
    <mergeCell ref="B80:B82"/>
    <mergeCell ref="A34:I34"/>
    <mergeCell ref="A62:I62"/>
    <mergeCell ref="A64:I64"/>
    <mergeCell ref="A65:I65"/>
    <mergeCell ref="A42:I42"/>
    <mergeCell ref="A44:I44"/>
    <mergeCell ref="A225:D225"/>
    <mergeCell ref="A226:I226"/>
    <mergeCell ref="A245:I245"/>
    <mergeCell ref="A247:D247"/>
    <mergeCell ref="J93:M93"/>
    <mergeCell ref="A137:D137"/>
    <mergeCell ref="A138:I138"/>
    <mergeCell ref="A186:I186"/>
    <mergeCell ref="A127:I127"/>
    <mergeCell ref="A135:I135"/>
    <mergeCell ref="A155:I155"/>
    <mergeCell ref="A156:I156"/>
    <mergeCell ref="B173:B175"/>
    <mergeCell ref="A153:I153"/>
    <mergeCell ref="A124:I124"/>
    <mergeCell ref="A126:D126"/>
    <mergeCell ref="A303:I303"/>
    <mergeCell ref="A305:D305"/>
    <mergeCell ref="A306:I306"/>
    <mergeCell ref="A295:I295"/>
    <mergeCell ref="A294:D294"/>
    <mergeCell ref="O90:R90"/>
    <mergeCell ref="O91:W91"/>
    <mergeCell ref="A237:I237"/>
    <mergeCell ref="A284:I284"/>
    <mergeCell ref="J252:M252"/>
    <mergeCell ref="A214:D214"/>
    <mergeCell ref="A215:I215"/>
    <mergeCell ref="A281:I281"/>
    <mergeCell ref="A283:D283"/>
    <mergeCell ref="A267:I267"/>
    <mergeCell ref="A269:D269"/>
    <mergeCell ref="A248:I248"/>
    <mergeCell ref="B257:B259"/>
    <mergeCell ref="A234:I234"/>
    <mergeCell ref="A270:I270"/>
    <mergeCell ref="A223:I223"/>
    <mergeCell ref="M1:U1"/>
    <mergeCell ref="M3:U3"/>
    <mergeCell ref="M4:U4"/>
    <mergeCell ref="M20:Q20"/>
    <mergeCell ref="O88:W88"/>
  </mergeCells>
  <pageMargins left="0.7" right="0.7" top="0.75" bottom="0.75" header="0.3" footer="0.3"/>
  <pageSetup scale="13"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XDI31"/>
  <sheetViews>
    <sheetView zoomScale="91" zoomScaleNormal="91" workbookViewId="0">
      <selection activeCell="G14" sqref="G14"/>
    </sheetView>
  </sheetViews>
  <sheetFormatPr baseColWidth="10" defaultRowHeight="13.5" x14ac:dyDescent="0.25"/>
  <cols>
    <col min="1" max="1" width="3.28515625" style="189" customWidth="1"/>
    <col min="2" max="2" width="0" style="189" hidden="1" customWidth="1"/>
    <col min="3" max="3" width="5.140625" style="975" customWidth="1"/>
    <col min="4" max="4" width="44.7109375" style="189" bestFit="1" customWidth="1"/>
    <col min="5" max="5" width="36" style="189" hidden="1" customWidth="1"/>
    <col min="6" max="6" width="14.140625" style="189" bestFit="1" customWidth="1"/>
    <col min="7" max="7" width="58.7109375" style="189" bestFit="1" customWidth="1"/>
    <col min="8" max="16384" width="11.42578125" style="189"/>
  </cols>
  <sheetData>
    <row r="1" spans="1:16337" s="745" customFormat="1" ht="25.5" customHeight="1" x14ac:dyDescent="0.2">
      <c r="A1" s="156"/>
      <c r="B1" s="156"/>
      <c r="C1" s="1255" t="s">
        <v>2794</v>
      </c>
      <c r="D1" s="1255"/>
      <c r="E1" s="1255"/>
      <c r="F1" s="1255"/>
      <c r="G1" s="1255"/>
    </row>
    <row r="2" spans="1:16337" s="745" customFormat="1" ht="16.5" customHeight="1" x14ac:dyDescent="0.35">
      <c r="A2" s="156"/>
      <c r="B2" s="156"/>
      <c r="C2" s="1255"/>
      <c r="D2" s="1255"/>
      <c r="E2" s="1255"/>
      <c r="F2" s="1255"/>
      <c r="G2" s="1255"/>
      <c r="H2" s="987"/>
      <c r="I2" s="988"/>
    </row>
    <row r="3" spans="1:16337" s="745" customFormat="1" ht="14.25" customHeight="1" x14ac:dyDescent="0.35">
      <c r="A3" s="156"/>
      <c r="B3" s="156"/>
      <c r="C3" s="1255"/>
      <c r="D3" s="1255"/>
      <c r="E3" s="1255"/>
      <c r="F3" s="1255"/>
      <c r="G3" s="1255"/>
      <c r="H3" s="987"/>
      <c r="I3" s="988"/>
    </row>
    <row r="4" spans="1:16337" s="751" customFormat="1" ht="25.5" customHeight="1" x14ac:dyDescent="0.3">
      <c r="A4" s="156"/>
      <c r="B4" s="156"/>
      <c r="C4" s="757" t="s">
        <v>381</v>
      </c>
      <c r="D4" s="757" t="s">
        <v>389</v>
      </c>
      <c r="E4" s="499"/>
      <c r="F4" s="823"/>
      <c r="H4" s="757" t="s">
        <v>2790</v>
      </c>
      <c r="I4" s="757" t="s">
        <v>2791</v>
      </c>
    </row>
    <row r="5" spans="1:16337" s="156" customFormat="1" ht="17.25" customHeight="1" x14ac:dyDescent="0.3">
      <c r="C5" s="929">
        <v>1</v>
      </c>
      <c r="D5" s="871" t="s">
        <v>1717</v>
      </c>
      <c r="E5" s="1004" t="s">
        <v>1718</v>
      </c>
      <c r="F5" s="1005" t="s">
        <v>1677</v>
      </c>
      <c r="G5" s="908" t="s">
        <v>2745</v>
      </c>
      <c r="H5" s="827"/>
      <c r="I5" s="519"/>
      <c r="J5" s="481"/>
      <c r="K5" s="474"/>
      <c r="L5" s="825"/>
      <c r="M5" s="823"/>
      <c r="N5" s="824"/>
      <c r="O5" s="824"/>
      <c r="P5" s="826"/>
      <c r="Q5" s="824"/>
      <c r="R5" s="825"/>
      <c r="S5" s="823"/>
      <c r="T5" s="824"/>
      <c r="U5" s="824"/>
      <c r="V5" s="826"/>
      <c r="W5" s="824"/>
      <c r="X5" s="825"/>
      <c r="Y5" s="823"/>
      <c r="Z5" s="824"/>
      <c r="AA5" s="824"/>
      <c r="AB5" s="826"/>
      <c r="AC5" s="824"/>
      <c r="AD5" s="825"/>
      <c r="AE5" s="823"/>
      <c r="AF5" s="824"/>
      <c r="AG5" s="824"/>
      <c r="AH5" s="481"/>
      <c r="AI5" s="474"/>
      <c r="AJ5" s="498"/>
      <c r="AK5" s="499"/>
      <c r="AL5" s="474"/>
      <c r="AM5" s="474"/>
      <c r="AN5" s="481"/>
      <c r="AO5" s="474"/>
      <c r="AP5" s="498"/>
      <c r="AQ5" s="499"/>
      <c r="AR5" s="474"/>
      <c r="AS5" s="474"/>
      <c r="AT5" s="481"/>
      <c r="AU5" s="474"/>
      <c r="AV5" s="498"/>
      <c r="AW5" s="499"/>
      <c r="AX5" s="474"/>
      <c r="AY5" s="474"/>
      <c r="AZ5" s="481"/>
      <c r="BA5" s="474"/>
      <c r="BB5" s="498"/>
      <c r="BC5" s="499"/>
      <c r="BD5" s="474"/>
      <c r="BE5" s="474"/>
      <c r="BF5" s="481"/>
      <c r="BG5" s="474"/>
      <c r="BH5" s="498"/>
      <c r="BI5" s="499"/>
      <c r="BJ5" s="474"/>
      <c r="BK5" s="474"/>
      <c r="BL5" s="481"/>
      <c r="BM5" s="474"/>
      <c r="BN5" s="498"/>
      <c r="BO5" s="499"/>
      <c r="BP5" s="474"/>
      <c r="BQ5" s="474"/>
      <c r="BR5" s="481"/>
      <c r="BS5" s="474"/>
      <c r="BT5" s="498"/>
      <c r="BU5" s="499"/>
      <c r="BV5" s="474"/>
      <c r="BW5" s="474"/>
      <c r="BX5" s="481"/>
      <c r="BY5" s="474"/>
      <c r="BZ5" s="498"/>
      <c r="CA5" s="499"/>
      <c r="CB5" s="474"/>
      <c r="CC5" s="474"/>
      <c r="CD5" s="481"/>
      <c r="CE5" s="474"/>
      <c r="CF5" s="498"/>
      <c r="CG5" s="499"/>
      <c r="CH5" s="474"/>
      <c r="CI5" s="474"/>
      <c r="CJ5" s="481"/>
      <c r="CK5" s="474"/>
      <c r="CL5" s="498"/>
      <c r="CM5" s="499"/>
      <c r="CN5" s="474"/>
      <c r="CO5" s="474"/>
      <c r="CP5" s="481"/>
      <c r="CQ5" s="474"/>
      <c r="CR5" s="498"/>
      <c r="CS5" s="499"/>
      <c r="CT5" s="474"/>
      <c r="CU5" s="474"/>
      <c r="CV5" s="481"/>
      <c r="CW5" s="474"/>
      <c r="CX5" s="498"/>
      <c r="CY5" s="499"/>
      <c r="CZ5" s="474"/>
      <c r="DA5" s="474"/>
      <c r="DB5" s="481"/>
      <c r="DC5" s="474"/>
      <c r="DD5" s="498"/>
      <c r="DE5" s="499"/>
      <c r="DF5" s="474"/>
      <c r="DG5" s="474"/>
      <c r="DH5" s="481"/>
      <c r="DI5" s="474"/>
      <c r="DJ5" s="498"/>
      <c r="DK5" s="499"/>
      <c r="DL5" s="474"/>
      <c r="DM5" s="474"/>
      <c r="DN5" s="481"/>
      <c r="DO5" s="474"/>
      <c r="DP5" s="498"/>
      <c r="DQ5" s="499"/>
      <c r="DR5" s="474"/>
      <c r="DS5" s="474"/>
      <c r="DT5" s="481"/>
      <c r="DU5" s="474"/>
      <c r="DV5" s="498"/>
      <c r="DW5" s="499"/>
      <c r="DX5" s="474"/>
      <c r="DY5" s="474"/>
      <c r="DZ5" s="481"/>
      <c r="EA5" s="474"/>
      <c r="EB5" s="498"/>
      <c r="EC5" s="499"/>
      <c r="ED5" s="474"/>
      <c r="EE5" s="474"/>
      <c r="EF5" s="481"/>
      <c r="EG5" s="474"/>
      <c r="EH5" s="498"/>
      <c r="EI5" s="499"/>
      <c r="EJ5" s="474"/>
      <c r="EK5" s="474"/>
      <c r="EL5" s="481"/>
      <c r="EM5" s="474"/>
      <c r="EN5" s="498"/>
      <c r="EO5" s="499"/>
      <c r="EP5" s="474"/>
      <c r="EQ5" s="474"/>
      <c r="ER5" s="481"/>
      <c r="ES5" s="474"/>
      <c r="ET5" s="498"/>
      <c r="EU5" s="499"/>
      <c r="EV5" s="474"/>
      <c r="EW5" s="474"/>
      <c r="EX5" s="481"/>
      <c r="EY5" s="474"/>
      <c r="EZ5" s="498"/>
      <c r="FA5" s="499"/>
      <c r="FB5" s="474"/>
      <c r="FC5" s="474"/>
      <c r="FD5" s="481"/>
      <c r="FE5" s="474"/>
      <c r="FF5" s="498"/>
      <c r="FG5" s="499"/>
      <c r="FH5" s="474"/>
      <c r="FI5" s="474"/>
      <c r="FJ5" s="481"/>
      <c r="FK5" s="474"/>
      <c r="FL5" s="498"/>
      <c r="FM5" s="499"/>
      <c r="FN5" s="474"/>
      <c r="FO5" s="474"/>
      <c r="FP5" s="481"/>
      <c r="FQ5" s="474"/>
      <c r="FR5" s="498"/>
      <c r="FS5" s="499"/>
      <c r="FT5" s="474"/>
      <c r="FU5" s="474"/>
      <c r="FV5" s="481"/>
      <c r="FW5" s="474"/>
      <c r="FX5" s="498"/>
      <c r="FY5" s="499"/>
      <c r="FZ5" s="474"/>
      <c r="GA5" s="474"/>
      <c r="GB5" s="481"/>
      <c r="GC5" s="474"/>
      <c r="GD5" s="498"/>
      <c r="GE5" s="499"/>
      <c r="GF5" s="474"/>
      <c r="GG5" s="474"/>
      <c r="GH5" s="481"/>
      <c r="GI5" s="474"/>
      <c r="GJ5" s="498"/>
      <c r="GK5" s="499"/>
      <c r="GL5" s="474"/>
      <c r="GM5" s="474"/>
      <c r="GN5" s="481"/>
      <c r="GO5" s="474"/>
      <c r="GP5" s="498"/>
      <c r="GQ5" s="499"/>
      <c r="GR5" s="474"/>
      <c r="GS5" s="474"/>
      <c r="GT5" s="481"/>
      <c r="GU5" s="474"/>
      <c r="GV5" s="498"/>
      <c r="GW5" s="499"/>
      <c r="GX5" s="474"/>
      <c r="GY5" s="474"/>
      <c r="GZ5" s="481"/>
      <c r="HA5" s="474"/>
      <c r="HB5" s="498"/>
      <c r="HC5" s="499"/>
      <c r="HD5" s="474"/>
      <c r="HE5" s="474"/>
      <c r="HF5" s="481"/>
      <c r="HG5" s="474"/>
      <c r="HH5" s="498"/>
      <c r="HI5" s="499"/>
      <c r="HJ5" s="474"/>
      <c r="HK5" s="474"/>
      <c r="HL5" s="481"/>
      <c r="HM5" s="474"/>
      <c r="HN5" s="498"/>
      <c r="HO5" s="499"/>
      <c r="HP5" s="474"/>
      <c r="HQ5" s="474"/>
      <c r="HR5" s="481"/>
      <c r="HS5" s="474"/>
      <c r="HT5" s="498"/>
      <c r="HU5" s="499"/>
      <c r="HV5" s="474"/>
      <c r="HW5" s="474"/>
      <c r="HX5" s="481"/>
      <c r="HY5" s="474"/>
      <c r="HZ5" s="498"/>
      <c r="IA5" s="499"/>
      <c r="IB5" s="474"/>
      <c r="IC5" s="474"/>
      <c r="ID5" s="481"/>
      <c r="IE5" s="474"/>
      <c r="IF5" s="498"/>
      <c r="IG5" s="499"/>
      <c r="IH5" s="474"/>
      <c r="II5" s="474"/>
      <c r="IJ5" s="481"/>
      <c r="IK5" s="474"/>
      <c r="IL5" s="498"/>
      <c r="IM5" s="499"/>
      <c r="IN5" s="474"/>
      <c r="IO5" s="474"/>
      <c r="IP5" s="481"/>
      <c r="IQ5" s="474"/>
      <c r="IR5" s="498"/>
      <c r="IS5" s="499"/>
      <c r="IT5" s="474"/>
      <c r="IU5" s="474"/>
      <c r="IV5" s="481"/>
      <c r="IW5" s="474"/>
      <c r="IX5" s="498"/>
      <c r="IY5" s="499"/>
      <c r="IZ5" s="474"/>
      <c r="JA5" s="474"/>
      <c r="JB5" s="481"/>
      <c r="JC5" s="474"/>
      <c r="JD5" s="498"/>
      <c r="JE5" s="499"/>
      <c r="JF5" s="474"/>
      <c r="JG5" s="474"/>
      <c r="JH5" s="481"/>
      <c r="JI5" s="474"/>
      <c r="JJ5" s="498"/>
      <c r="JK5" s="499"/>
      <c r="JL5" s="474"/>
      <c r="JM5" s="474"/>
      <c r="JN5" s="481"/>
      <c r="JO5" s="474"/>
      <c r="JP5" s="498"/>
      <c r="JQ5" s="499"/>
      <c r="JR5" s="474"/>
      <c r="JS5" s="474"/>
      <c r="JT5" s="481"/>
      <c r="JU5" s="474"/>
      <c r="JV5" s="498"/>
      <c r="JW5" s="499"/>
      <c r="JX5" s="474"/>
      <c r="JY5" s="474"/>
      <c r="JZ5" s="481"/>
      <c r="KA5" s="474"/>
      <c r="KB5" s="498"/>
      <c r="KC5" s="499"/>
      <c r="KD5" s="474"/>
      <c r="KE5" s="474"/>
      <c r="KF5" s="481"/>
      <c r="KG5" s="474"/>
      <c r="KH5" s="498"/>
      <c r="KI5" s="499"/>
      <c r="KJ5" s="474"/>
      <c r="KK5" s="474"/>
      <c r="KL5" s="481"/>
      <c r="KM5" s="474"/>
      <c r="KN5" s="498"/>
      <c r="KO5" s="499"/>
      <c r="KP5" s="474"/>
      <c r="KQ5" s="474"/>
      <c r="KR5" s="481"/>
      <c r="KS5" s="474"/>
      <c r="KT5" s="498"/>
      <c r="KU5" s="499"/>
      <c r="KV5" s="474"/>
      <c r="KW5" s="474"/>
      <c r="KX5" s="481"/>
      <c r="KY5" s="474"/>
      <c r="KZ5" s="498"/>
      <c r="LA5" s="499"/>
      <c r="LB5" s="474"/>
      <c r="LC5" s="474"/>
      <c r="LD5" s="481"/>
      <c r="LE5" s="474"/>
      <c r="LF5" s="498"/>
      <c r="LG5" s="499"/>
      <c r="LH5" s="474"/>
      <c r="LI5" s="474"/>
      <c r="LJ5" s="481"/>
      <c r="LK5" s="474"/>
      <c r="LL5" s="498"/>
      <c r="LM5" s="499"/>
      <c r="LN5" s="474"/>
      <c r="LO5" s="474"/>
      <c r="LP5" s="481"/>
      <c r="LQ5" s="474"/>
      <c r="LR5" s="498"/>
      <c r="LS5" s="499"/>
      <c r="LT5" s="474"/>
      <c r="LU5" s="474"/>
      <c r="LV5" s="481"/>
      <c r="LW5" s="474"/>
      <c r="LX5" s="498"/>
      <c r="LY5" s="499"/>
      <c r="LZ5" s="474"/>
      <c r="MA5" s="474"/>
      <c r="MB5" s="481"/>
      <c r="MC5" s="474"/>
      <c r="MD5" s="498"/>
      <c r="ME5" s="499"/>
      <c r="MF5" s="474"/>
      <c r="MG5" s="474"/>
      <c r="MH5" s="481"/>
      <c r="MI5" s="474"/>
      <c r="MJ5" s="498"/>
      <c r="MK5" s="499"/>
      <c r="ML5" s="474"/>
      <c r="MM5" s="474"/>
      <c r="MN5" s="481"/>
      <c r="MO5" s="474"/>
      <c r="MP5" s="498"/>
      <c r="MQ5" s="499"/>
      <c r="MR5" s="474"/>
      <c r="MS5" s="474"/>
      <c r="MT5" s="481"/>
      <c r="MU5" s="474"/>
      <c r="MV5" s="498"/>
      <c r="MW5" s="499"/>
      <c r="MX5" s="474"/>
      <c r="MY5" s="474"/>
      <c r="MZ5" s="481"/>
      <c r="NA5" s="474"/>
      <c r="NB5" s="498"/>
      <c r="NC5" s="499"/>
      <c r="ND5" s="474"/>
      <c r="NE5" s="474"/>
      <c r="NF5" s="481"/>
      <c r="NG5" s="474"/>
      <c r="NH5" s="498"/>
      <c r="NI5" s="499"/>
      <c r="NJ5" s="474"/>
      <c r="NK5" s="474"/>
      <c r="NL5" s="481"/>
      <c r="NM5" s="474"/>
      <c r="NN5" s="498"/>
      <c r="NO5" s="499"/>
      <c r="NP5" s="474"/>
      <c r="NQ5" s="474"/>
      <c r="NR5" s="481"/>
      <c r="NS5" s="474"/>
      <c r="NT5" s="498"/>
      <c r="NU5" s="499"/>
      <c r="NV5" s="474"/>
      <c r="NW5" s="474"/>
      <c r="NX5" s="481"/>
      <c r="NY5" s="474"/>
      <c r="NZ5" s="498"/>
      <c r="OA5" s="499"/>
      <c r="OB5" s="474"/>
      <c r="OC5" s="474"/>
      <c r="OD5" s="481"/>
      <c r="OE5" s="474"/>
      <c r="OF5" s="498"/>
      <c r="OG5" s="499"/>
      <c r="OH5" s="474"/>
      <c r="OI5" s="474"/>
      <c r="OJ5" s="481"/>
      <c r="OK5" s="474"/>
      <c r="OL5" s="498"/>
      <c r="OM5" s="499"/>
      <c r="ON5" s="474"/>
      <c r="OO5" s="474"/>
      <c r="OP5" s="481"/>
      <c r="OQ5" s="474"/>
      <c r="OR5" s="498"/>
      <c r="OS5" s="499"/>
      <c r="OT5" s="474"/>
      <c r="OU5" s="474"/>
      <c r="OV5" s="481"/>
      <c r="OW5" s="474"/>
      <c r="OX5" s="498"/>
      <c r="OY5" s="499"/>
      <c r="OZ5" s="474"/>
      <c r="PA5" s="474"/>
      <c r="PB5" s="481"/>
      <c r="PC5" s="474"/>
      <c r="PD5" s="498"/>
      <c r="PE5" s="499"/>
      <c r="PF5" s="474"/>
      <c r="PG5" s="474"/>
      <c r="PH5" s="481"/>
      <c r="PI5" s="474"/>
      <c r="PJ5" s="498"/>
      <c r="PK5" s="499"/>
      <c r="PL5" s="474"/>
      <c r="PM5" s="474"/>
      <c r="PN5" s="481"/>
      <c r="PO5" s="474"/>
      <c r="PP5" s="498"/>
      <c r="PQ5" s="499"/>
      <c r="PR5" s="474"/>
      <c r="PS5" s="474"/>
      <c r="PT5" s="481"/>
      <c r="PU5" s="474"/>
      <c r="PV5" s="498"/>
      <c r="PW5" s="499"/>
      <c r="PX5" s="474"/>
      <c r="PY5" s="474"/>
      <c r="PZ5" s="481"/>
      <c r="QA5" s="474"/>
      <c r="QB5" s="498"/>
      <c r="QC5" s="499"/>
      <c r="QD5" s="474"/>
      <c r="QE5" s="474"/>
      <c r="QF5" s="481"/>
      <c r="QG5" s="474"/>
      <c r="QH5" s="498"/>
      <c r="QI5" s="499"/>
      <c r="QJ5" s="474"/>
      <c r="QK5" s="474"/>
      <c r="QL5" s="481"/>
      <c r="QM5" s="474"/>
      <c r="QN5" s="498"/>
      <c r="QO5" s="499"/>
      <c r="QP5" s="474"/>
      <c r="QQ5" s="474"/>
      <c r="QR5" s="481"/>
      <c r="QS5" s="474"/>
      <c r="QT5" s="498"/>
      <c r="QU5" s="499"/>
      <c r="QV5" s="474"/>
      <c r="QW5" s="474"/>
      <c r="QX5" s="481"/>
      <c r="QY5" s="474"/>
      <c r="QZ5" s="498"/>
      <c r="RA5" s="499"/>
      <c r="RB5" s="474"/>
      <c r="RC5" s="474"/>
      <c r="RD5" s="481"/>
      <c r="RE5" s="474"/>
      <c r="RF5" s="498"/>
      <c r="RG5" s="499"/>
      <c r="RH5" s="474"/>
      <c r="RI5" s="474"/>
      <c r="RJ5" s="481"/>
      <c r="RK5" s="474"/>
      <c r="RL5" s="498"/>
      <c r="RM5" s="499"/>
      <c r="RN5" s="474"/>
      <c r="RO5" s="474"/>
      <c r="RP5" s="481"/>
      <c r="RQ5" s="474"/>
      <c r="RR5" s="498"/>
      <c r="RS5" s="499"/>
      <c r="RT5" s="474"/>
      <c r="RU5" s="474"/>
      <c r="RV5" s="481"/>
      <c r="RW5" s="474"/>
      <c r="RX5" s="498"/>
      <c r="RY5" s="499"/>
      <c r="RZ5" s="474"/>
      <c r="SA5" s="474"/>
      <c r="SB5" s="481"/>
      <c r="SC5" s="474"/>
      <c r="SD5" s="498"/>
      <c r="SE5" s="499"/>
      <c r="SF5" s="474"/>
      <c r="SG5" s="474"/>
      <c r="SH5" s="481"/>
      <c r="SI5" s="474"/>
      <c r="SJ5" s="498"/>
      <c r="SK5" s="499"/>
      <c r="SL5" s="474"/>
      <c r="SM5" s="474"/>
      <c r="SN5" s="481"/>
      <c r="SO5" s="474"/>
      <c r="SP5" s="498"/>
      <c r="SQ5" s="499"/>
      <c r="SR5" s="474"/>
      <c r="SS5" s="474"/>
      <c r="ST5" s="481"/>
      <c r="SU5" s="474"/>
      <c r="SV5" s="498"/>
      <c r="SW5" s="499"/>
      <c r="SX5" s="474"/>
      <c r="SY5" s="474"/>
      <c r="SZ5" s="481"/>
      <c r="TA5" s="474"/>
      <c r="TB5" s="498"/>
      <c r="TC5" s="499"/>
      <c r="TD5" s="474"/>
      <c r="TE5" s="474"/>
      <c r="TF5" s="481"/>
      <c r="TG5" s="474"/>
      <c r="TH5" s="498"/>
      <c r="TI5" s="499"/>
      <c r="TJ5" s="474"/>
      <c r="TK5" s="474"/>
      <c r="TL5" s="481"/>
      <c r="TM5" s="474"/>
      <c r="TN5" s="498"/>
      <c r="TO5" s="499"/>
      <c r="TP5" s="474"/>
      <c r="TQ5" s="474"/>
      <c r="TR5" s="481"/>
      <c r="TS5" s="474"/>
      <c r="TT5" s="498"/>
      <c r="TU5" s="499"/>
      <c r="TV5" s="474"/>
      <c r="TW5" s="474"/>
      <c r="TX5" s="481"/>
      <c r="TY5" s="474"/>
      <c r="TZ5" s="498"/>
      <c r="UA5" s="499"/>
      <c r="UB5" s="474"/>
      <c r="UC5" s="474"/>
      <c r="UD5" s="481"/>
      <c r="UE5" s="474"/>
      <c r="UF5" s="498"/>
      <c r="UG5" s="499"/>
      <c r="UH5" s="474"/>
      <c r="UI5" s="474"/>
      <c r="UJ5" s="481"/>
      <c r="UK5" s="474"/>
      <c r="UL5" s="498"/>
      <c r="UM5" s="499"/>
      <c r="UN5" s="474"/>
      <c r="UO5" s="474"/>
      <c r="UP5" s="481"/>
      <c r="UQ5" s="474"/>
      <c r="UR5" s="498"/>
      <c r="US5" s="499"/>
      <c r="UT5" s="474"/>
      <c r="UU5" s="474"/>
      <c r="UV5" s="481"/>
      <c r="UW5" s="474"/>
      <c r="UX5" s="498"/>
      <c r="UY5" s="499"/>
      <c r="UZ5" s="474"/>
      <c r="VA5" s="474"/>
      <c r="VB5" s="481"/>
      <c r="VC5" s="474"/>
      <c r="VD5" s="498"/>
      <c r="VE5" s="499"/>
      <c r="VF5" s="474"/>
      <c r="VG5" s="474"/>
      <c r="VH5" s="481"/>
      <c r="VI5" s="474"/>
      <c r="VJ5" s="498"/>
      <c r="VK5" s="499"/>
      <c r="VL5" s="474"/>
      <c r="VM5" s="474"/>
      <c r="VN5" s="481"/>
      <c r="VO5" s="474"/>
      <c r="VP5" s="498"/>
      <c r="VQ5" s="499"/>
      <c r="VR5" s="474"/>
      <c r="VS5" s="474"/>
      <c r="VT5" s="481"/>
      <c r="VU5" s="474"/>
      <c r="VV5" s="498"/>
      <c r="VW5" s="499"/>
      <c r="VX5" s="474"/>
      <c r="VY5" s="474"/>
      <c r="VZ5" s="481"/>
      <c r="WA5" s="474"/>
      <c r="WB5" s="498"/>
      <c r="WC5" s="499"/>
      <c r="WD5" s="474"/>
      <c r="WE5" s="474"/>
      <c r="WF5" s="481"/>
      <c r="WG5" s="474"/>
      <c r="WH5" s="498"/>
      <c r="WI5" s="499"/>
      <c r="WJ5" s="474"/>
      <c r="WK5" s="474"/>
      <c r="WL5" s="481"/>
      <c r="WM5" s="474"/>
      <c r="WN5" s="498"/>
      <c r="WO5" s="499"/>
      <c r="WP5" s="474"/>
      <c r="WQ5" s="474"/>
      <c r="WR5" s="481"/>
      <c r="WS5" s="474"/>
      <c r="WT5" s="498"/>
      <c r="WU5" s="499"/>
      <c r="WV5" s="474"/>
      <c r="WW5" s="474"/>
      <c r="WX5" s="481"/>
      <c r="WY5" s="474"/>
      <c r="WZ5" s="498"/>
      <c r="XA5" s="499"/>
      <c r="XB5" s="474"/>
      <c r="XC5" s="474"/>
      <c r="XD5" s="481"/>
      <c r="XE5" s="474"/>
      <c r="XF5" s="498"/>
      <c r="XG5" s="499"/>
      <c r="XH5" s="474"/>
      <c r="XI5" s="474"/>
      <c r="XJ5" s="481"/>
      <c r="XK5" s="474"/>
      <c r="XL5" s="498"/>
      <c r="XM5" s="499"/>
      <c r="XN5" s="474"/>
      <c r="XO5" s="474"/>
      <c r="XP5" s="481"/>
      <c r="XQ5" s="474"/>
      <c r="XR5" s="498"/>
      <c r="XS5" s="499"/>
      <c r="XT5" s="474"/>
      <c r="XU5" s="474"/>
      <c r="XV5" s="481"/>
      <c r="XW5" s="474"/>
      <c r="XX5" s="498"/>
      <c r="XY5" s="499"/>
      <c r="XZ5" s="474"/>
      <c r="YA5" s="474"/>
      <c r="YB5" s="481"/>
      <c r="YC5" s="474"/>
      <c r="YD5" s="498"/>
      <c r="YE5" s="499"/>
      <c r="YF5" s="474"/>
      <c r="YG5" s="474"/>
      <c r="YH5" s="481"/>
      <c r="YI5" s="474"/>
      <c r="YJ5" s="498"/>
      <c r="YK5" s="499"/>
      <c r="YL5" s="474"/>
      <c r="YM5" s="474"/>
      <c r="YN5" s="481"/>
      <c r="YO5" s="474"/>
      <c r="YP5" s="498"/>
      <c r="YQ5" s="499"/>
      <c r="YR5" s="474"/>
      <c r="YS5" s="474"/>
      <c r="YT5" s="481"/>
      <c r="YU5" s="474"/>
      <c r="YV5" s="498"/>
      <c r="YW5" s="499"/>
      <c r="YX5" s="474"/>
      <c r="YY5" s="474"/>
      <c r="YZ5" s="481"/>
      <c r="ZA5" s="474"/>
      <c r="ZB5" s="498"/>
      <c r="ZC5" s="499"/>
      <c r="ZD5" s="474"/>
      <c r="ZE5" s="474"/>
      <c r="ZF5" s="481"/>
      <c r="ZG5" s="474"/>
      <c r="ZH5" s="498"/>
      <c r="ZI5" s="499"/>
      <c r="ZJ5" s="474"/>
      <c r="ZK5" s="474"/>
      <c r="ZL5" s="481"/>
      <c r="ZM5" s="474"/>
      <c r="ZN5" s="498"/>
      <c r="ZO5" s="499"/>
      <c r="ZP5" s="474"/>
      <c r="ZQ5" s="474"/>
      <c r="ZR5" s="481"/>
      <c r="ZS5" s="474"/>
      <c r="ZT5" s="498"/>
      <c r="ZU5" s="499"/>
      <c r="ZV5" s="474"/>
      <c r="ZW5" s="474"/>
      <c r="ZX5" s="481"/>
      <c r="ZY5" s="474"/>
      <c r="ZZ5" s="498"/>
      <c r="AAA5" s="499"/>
      <c r="AAB5" s="474"/>
      <c r="AAC5" s="474"/>
      <c r="AAD5" s="481"/>
      <c r="AAE5" s="474"/>
      <c r="AAF5" s="498"/>
      <c r="AAG5" s="499"/>
      <c r="AAH5" s="474"/>
      <c r="AAI5" s="474"/>
      <c r="AAJ5" s="481"/>
      <c r="AAK5" s="474"/>
      <c r="AAL5" s="498"/>
      <c r="AAM5" s="499"/>
      <c r="AAN5" s="474"/>
      <c r="AAO5" s="474"/>
      <c r="AAP5" s="481"/>
      <c r="AAQ5" s="474"/>
      <c r="AAR5" s="498"/>
      <c r="AAS5" s="499"/>
      <c r="AAT5" s="474"/>
      <c r="AAU5" s="474"/>
      <c r="AAV5" s="481"/>
      <c r="AAW5" s="474"/>
      <c r="AAX5" s="498"/>
      <c r="AAY5" s="499"/>
      <c r="AAZ5" s="474"/>
      <c r="ABA5" s="474"/>
      <c r="ABB5" s="481"/>
      <c r="ABC5" s="474"/>
      <c r="ABD5" s="498"/>
      <c r="ABE5" s="499"/>
      <c r="ABF5" s="474"/>
      <c r="ABG5" s="474"/>
      <c r="ABH5" s="481"/>
      <c r="ABI5" s="474"/>
      <c r="ABJ5" s="498"/>
      <c r="ABK5" s="499"/>
      <c r="ABL5" s="474"/>
      <c r="ABM5" s="474"/>
      <c r="ABN5" s="481"/>
      <c r="ABO5" s="474"/>
      <c r="ABP5" s="498"/>
      <c r="ABQ5" s="499"/>
      <c r="ABR5" s="474"/>
      <c r="ABS5" s="474"/>
      <c r="ABT5" s="481"/>
      <c r="ABU5" s="474"/>
      <c r="ABV5" s="498"/>
      <c r="ABW5" s="499"/>
      <c r="ABX5" s="474"/>
      <c r="ABY5" s="474"/>
      <c r="ABZ5" s="481"/>
      <c r="ACA5" s="474"/>
      <c r="ACB5" s="498"/>
      <c r="ACC5" s="499"/>
      <c r="ACD5" s="474"/>
      <c r="ACE5" s="474"/>
      <c r="ACF5" s="481"/>
      <c r="ACG5" s="474"/>
      <c r="ACH5" s="498"/>
      <c r="ACI5" s="499"/>
      <c r="ACJ5" s="474"/>
      <c r="ACK5" s="474"/>
      <c r="ACL5" s="481"/>
      <c r="ACM5" s="474"/>
      <c r="ACN5" s="498"/>
      <c r="ACO5" s="499"/>
      <c r="ACP5" s="474"/>
      <c r="ACQ5" s="474"/>
      <c r="ACR5" s="481"/>
      <c r="ACS5" s="474"/>
      <c r="ACT5" s="498"/>
      <c r="ACU5" s="499"/>
      <c r="ACV5" s="474"/>
      <c r="ACW5" s="474"/>
      <c r="ACX5" s="481"/>
      <c r="ACY5" s="474"/>
      <c r="ACZ5" s="498"/>
      <c r="ADA5" s="499"/>
      <c r="ADB5" s="474"/>
      <c r="ADC5" s="474"/>
      <c r="ADD5" s="481"/>
      <c r="ADE5" s="474"/>
      <c r="ADF5" s="498"/>
      <c r="ADG5" s="499"/>
      <c r="ADH5" s="474"/>
      <c r="ADI5" s="474"/>
      <c r="ADJ5" s="481"/>
      <c r="ADK5" s="474"/>
      <c r="ADL5" s="498"/>
      <c r="ADM5" s="499"/>
      <c r="ADN5" s="474"/>
      <c r="ADO5" s="474"/>
      <c r="ADP5" s="481"/>
      <c r="ADQ5" s="474"/>
      <c r="ADR5" s="498"/>
      <c r="ADS5" s="499"/>
      <c r="ADT5" s="474"/>
      <c r="ADU5" s="474"/>
      <c r="ADV5" s="481"/>
      <c r="ADW5" s="474"/>
      <c r="ADX5" s="498"/>
      <c r="ADY5" s="499"/>
      <c r="ADZ5" s="474"/>
      <c r="AEA5" s="474"/>
      <c r="AEB5" s="481"/>
      <c r="AEC5" s="474"/>
      <c r="AED5" s="498"/>
      <c r="AEE5" s="499"/>
      <c r="AEF5" s="474"/>
      <c r="AEG5" s="474"/>
      <c r="AEH5" s="481"/>
      <c r="AEI5" s="474"/>
      <c r="AEJ5" s="498"/>
      <c r="AEK5" s="499"/>
      <c r="AEL5" s="474"/>
      <c r="AEM5" s="474"/>
      <c r="AEN5" s="481"/>
      <c r="AEO5" s="474"/>
      <c r="AEP5" s="498"/>
      <c r="AEQ5" s="499"/>
      <c r="AER5" s="474"/>
      <c r="AES5" s="474"/>
      <c r="AET5" s="481"/>
      <c r="AEU5" s="474"/>
      <c r="AEV5" s="498"/>
      <c r="AEW5" s="499"/>
      <c r="AEX5" s="474"/>
      <c r="AEY5" s="474"/>
      <c r="AEZ5" s="481"/>
      <c r="AFA5" s="474"/>
      <c r="AFB5" s="498"/>
      <c r="AFC5" s="499"/>
      <c r="AFD5" s="474"/>
      <c r="AFE5" s="474"/>
      <c r="AFF5" s="481"/>
      <c r="AFG5" s="474"/>
      <c r="AFH5" s="498"/>
      <c r="AFI5" s="499"/>
      <c r="AFJ5" s="474"/>
      <c r="AFK5" s="474"/>
      <c r="AFL5" s="481"/>
      <c r="AFM5" s="474"/>
      <c r="AFN5" s="498"/>
      <c r="AFO5" s="499"/>
      <c r="AFP5" s="474"/>
      <c r="AFQ5" s="474"/>
      <c r="AFR5" s="481"/>
      <c r="AFS5" s="474"/>
      <c r="AFT5" s="498"/>
      <c r="AFU5" s="499"/>
      <c r="AFV5" s="474"/>
      <c r="AFW5" s="474"/>
      <c r="AFX5" s="481"/>
      <c r="AFY5" s="474"/>
      <c r="AFZ5" s="498"/>
      <c r="AGA5" s="499"/>
      <c r="AGB5" s="474"/>
      <c r="AGC5" s="474"/>
      <c r="AGD5" s="481"/>
      <c r="AGE5" s="474"/>
      <c r="AGF5" s="498"/>
      <c r="AGG5" s="499"/>
      <c r="AGH5" s="474"/>
      <c r="AGI5" s="474"/>
      <c r="AGJ5" s="481"/>
      <c r="AGK5" s="474"/>
      <c r="AGL5" s="498"/>
      <c r="AGM5" s="499"/>
      <c r="AGN5" s="474"/>
      <c r="AGO5" s="474"/>
      <c r="AGP5" s="481"/>
      <c r="AGQ5" s="474"/>
      <c r="AGR5" s="498"/>
      <c r="AGS5" s="499"/>
      <c r="AGT5" s="474"/>
      <c r="AGU5" s="474"/>
      <c r="AGV5" s="481"/>
      <c r="AGW5" s="474"/>
      <c r="AGX5" s="498"/>
      <c r="AGY5" s="499"/>
      <c r="AGZ5" s="474"/>
      <c r="AHA5" s="474"/>
      <c r="AHB5" s="481"/>
      <c r="AHC5" s="474"/>
      <c r="AHD5" s="498"/>
      <c r="AHE5" s="499"/>
      <c r="AHF5" s="474"/>
      <c r="AHG5" s="474"/>
      <c r="AHH5" s="481"/>
      <c r="AHI5" s="474"/>
      <c r="AHJ5" s="498"/>
      <c r="AHK5" s="499"/>
      <c r="AHL5" s="474"/>
      <c r="AHM5" s="474"/>
      <c r="AHN5" s="481"/>
      <c r="AHO5" s="474"/>
      <c r="AHP5" s="498"/>
      <c r="AHQ5" s="499"/>
      <c r="AHR5" s="474"/>
      <c r="AHS5" s="474"/>
      <c r="AHT5" s="481"/>
      <c r="AHU5" s="474"/>
      <c r="AHV5" s="498"/>
      <c r="AHW5" s="499"/>
      <c r="AHX5" s="474"/>
      <c r="AHY5" s="474"/>
      <c r="AHZ5" s="481"/>
      <c r="AIA5" s="474"/>
      <c r="AIB5" s="498"/>
      <c r="AIC5" s="499"/>
      <c r="AID5" s="474"/>
      <c r="AIE5" s="474"/>
      <c r="AIF5" s="481"/>
      <c r="AIG5" s="474"/>
      <c r="AIH5" s="498"/>
      <c r="AII5" s="499"/>
      <c r="AIJ5" s="474"/>
      <c r="AIK5" s="474"/>
      <c r="AIL5" s="481"/>
      <c r="AIM5" s="474"/>
      <c r="AIN5" s="498"/>
      <c r="AIO5" s="499"/>
      <c r="AIP5" s="474"/>
      <c r="AIQ5" s="474"/>
      <c r="AIR5" s="481"/>
      <c r="AIS5" s="474"/>
      <c r="AIT5" s="498"/>
      <c r="AIU5" s="499"/>
      <c r="AIV5" s="474"/>
      <c r="AIW5" s="474"/>
      <c r="AIX5" s="481"/>
      <c r="AIY5" s="474"/>
      <c r="AIZ5" s="498"/>
      <c r="AJA5" s="499"/>
      <c r="AJB5" s="474"/>
      <c r="AJC5" s="474"/>
      <c r="AJD5" s="481"/>
      <c r="AJE5" s="474"/>
      <c r="AJF5" s="498"/>
      <c r="AJG5" s="499"/>
      <c r="AJH5" s="474"/>
      <c r="AJI5" s="474"/>
      <c r="AJJ5" s="481"/>
      <c r="AJK5" s="474"/>
      <c r="AJL5" s="498"/>
      <c r="AJM5" s="499"/>
      <c r="AJN5" s="474"/>
      <c r="AJO5" s="474"/>
      <c r="AJP5" s="481"/>
      <c r="AJQ5" s="474"/>
      <c r="AJR5" s="498"/>
      <c r="AJS5" s="499"/>
      <c r="AJT5" s="474"/>
      <c r="AJU5" s="474"/>
      <c r="AJV5" s="481"/>
      <c r="AJW5" s="474"/>
      <c r="AJX5" s="498"/>
      <c r="AJY5" s="499"/>
      <c r="AJZ5" s="474"/>
      <c r="AKA5" s="474"/>
      <c r="AKB5" s="481"/>
      <c r="AKC5" s="474"/>
      <c r="AKD5" s="498"/>
      <c r="AKE5" s="499"/>
      <c r="AKF5" s="474"/>
      <c r="AKG5" s="474"/>
      <c r="AKH5" s="481"/>
      <c r="AKI5" s="474"/>
      <c r="AKJ5" s="498"/>
      <c r="AKK5" s="499"/>
      <c r="AKL5" s="474"/>
      <c r="AKM5" s="474"/>
      <c r="AKN5" s="481"/>
      <c r="AKO5" s="474"/>
      <c r="AKP5" s="498"/>
      <c r="AKQ5" s="499"/>
      <c r="AKR5" s="474"/>
      <c r="AKS5" s="474"/>
      <c r="AKT5" s="481"/>
      <c r="AKU5" s="474"/>
      <c r="AKV5" s="498"/>
      <c r="AKW5" s="499"/>
      <c r="AKX5" s="474"/>
      <c r="AKY5" s="474"/>
      <c r="AKZ5" s="481"/>
      <c r="ALA5" s="474"/>
      <c r="ALB5" s="498"/>
      <c r="ALC5" s="499"/>
      <c r="ALD5" s="474"/>
      <c r="ALE5" s="474"/>
      <c r="ALF5" s="481"/>
      <c r="ALG5" s="474"/>
      <c r="ALH5" s="498"/>
      <c r="ALI5" s="499"/>
      <c r="ALJ5" s="474"/>
      <c r="ALK5" s="474"/>
      <c r="ALL5" s="481"/>
      <c r="ALM5" s="474"/>
      <c r="ALN5" s="498"/>
      <c r="ALO5" s="499"/>
      <c r="ALP5" s="474"/>
      <c r="ALQ5" s="474"/>
      <c r="ALR5" s="481"/>
      <c r="ALS5" s="474"/>
      <c r="ALT5" s="498"/>
      <c r="ALU5" s="499"/>
      <c r="ALV5" s="474"/>
      <c r="ALW5" s="474"/>
      <c r="ALX5" s="481"/>
      <c r="ALY5" s="474"/>
      <c r="ALZ5" s="498"/>
      <c r="AMA5" s="499"/>
      <c r="AMB5" s="474"/>
      <c r="AMC5" s="474"/>
      <c r="AMD5" s="481"/>
      <c r="AME5" s="474"/>
      <c r="AMF5" s="498"/>
      <c r="AMG5" s="499"/>
      <c r="AMH5" s="474"/>
      <c r="AMI5" s="474"/>
      <c r="AMJ5" s="481"/>
      <c r="AMK5" s="474"/>
      <c r="AML5" s="498"/>
      <c r="AMM5" s="499"/>
      <c r="AMN5" s="474"/>
      <c r="AMO5" s="474"/>
      <c r="AMP5" s="481"/>
      <c r="AMQ5" s="474"/>
      <c r="AMR5" s="498"/>
      <c r="AMS5" s="499"/>
      <c r="AMT5" s="474"/>
      <c r="AMU5" s="474"/>
      <c r="AMV5" s="481"/>
      <c r="AMW5" s="474"/>
      <c r="AMX5" s="498"/>
      <c r="AMY5" s="499"/>
      <c r="AMZ5" s="474"/>
      <c r="ANA5" s="474"/>
      <c r="ANB5" s="481"/>
      <c r="ANC5" s="474"/>
      <c r="AND5" s="498"/>
      <c r="ANE5" s="499"/>
      <c r="ANF5" s="474"/>
      <c r="ANG5" s="474"/>
      <c r="ANH5" s="481"/>
      <c r="ANI5" s="474"/>
      <c r="ANJ5" s="498"/>
      <c r="ANK5" s="499"/>
      <c r="ANL5" s="474"/>
      <c r="ANM5" s="474"/>
      <c r="ANN5" s="481"/>
      <c r="ANO5" s="474"/>
      <c r="ANP5" s="498"/>
      <c r="ANQ5" s="499"/>
      <c r="ANR5" s="474"/>
      <c r="ANS5" s="474"/>
      <c r="ANT5" s="481"/>
      <c r="ANU5" s="474"/>
      <c r="ANV5" s="498"/>
      <c r="ANW5" s="499"/>
      <c r="ANX5" s="474"/>
      <c r="ANY5" s="474"/>
      <c r="ANZ5" s="481"/>
      <c r="AOA5" s="474"/>
      <c r="AOB5" s="498"/>
      <c r="AOC5" s="499"/>
      <c r="AOD5" s="474"/>
      <c r="AOE5" s="474"/>
      <c r="AOF5" s="481"/>
      <c r="AOG5" s="474"/>
      <c r="AOH5" s="498"/>
      <c r="AOI5" s="499"/>
      <c r="AOJ5" s="474"/>
      <c r="AOK5" s="474"/>
      <c r="AOL5" s="481"/>
      <c r="AOM5" s="474"/>
      <c r="AON5" s="498"/>
      <c r="AOO5" s="499"/>
      <c r="AOP5" s="474"/>
      <c r="AOQ5" s="474"/>
      <c r="AOR5" s="481"/>
      <c r="AOS5" s="474"/>
      <c r="AOT5" s="498"/>
      <c r="AOU5" s="499"/>
      <c r="AOV5" s="474"/>
      <c r="AOW5" s="474"/>
      <c r="AOX5" s="481"/>
      <c r="AOY5" s="474"/>
      <c r="AOZ5" s="498"/>
      <c r="APA5" s="499"/>
      <c r="APB5" s="474"/>
      <c r="APC5" s="474"/>
      <c r="APD5" s="481"/>
      <c r="APE5" s="474"/>
      <c r="APF5" s="498"/>
      <c r="APG5" s="499"/>
      <c r="APH5" s="474"/>
      <c r="API5" s="474"/>
      <c r="APJ5" s="481"/>
      <c r="APK5" s="474"/>
      <c r="APL5" s="498"/>
      <c r="APM5" s="499"/>
      <c r="APN5" s="474"/>
      <c r="APO5" s="474"/>
      <c r="APP5" s="481"/>
      <c r="APQ5" s="474"/>
      <c r="APR5" s="498"/>
      <c r="APS5" s="499"/>
      <c r="APT5" s="474"/>
      <c r="APU5" s="474"/>
      <c r="APV5" s="481"/>
      <c r="APW5" s="474"/>
      <c r="APX5" s="498"/>
      <c r="APY5" s="499"/>
      <c r="APZ5" s="474"/>
      <c r="AQA5" s="474"/>
      <c r="AQB5" s="481"/>
      <c r="AQC5" s="474"/>
      <c r="AQD5" s="498"/>
      <c r="AQE5" s="499"/>
      <c r="AQF5" s="474"/>
      <c r="AQG5" s="474"/>
      <c r="AQH5" s="481"/>
      <c r="AQI5" s="474"/>
      <c r="AQJ5" s="498"/>
      <c r="AQK5" s="499"/>
      <c r="AQL5" s="474"/>
      <c r="AQM5" s="474"/>
      <c r="AQN5" s="481"/>
      <c r="AQO5" s="474"/>
      <c r="AQP5" s="498"/>
      <c r="AQQ5" s="499"/>
      <c r="AQR5" s="474"/>
      <c r="AQS5" s="474"/>
      <c r="AQT5" s="481"/>
      <c r="AQU5" s="474"/>
      <c r="AQV5" s="498"/>
      <c r="AQW5" s="499"/>
      <c r="AQX5" s="474"/>
      <c r="AQY5" s="474"/>
      <c r="AQZ5" s="481"/>
      <c r="ARA5" s="474"/>
      <c r="ARB5" s="498"/>
      <c r="ARC5" s="499"/>
      <c r="ARD5" s="474"/>
      <c r="ARE5" s="474"/>
      <c r="ARF5" s="481"/>
      <c r="ARG5" s="474"/>
      <c r="ARH5" s="498"/>
      <c r="ARI5" s="499"/>
      <c r="ARJ5" s="474"/>
      <c r="ARK5" s="474"/>
      <c r="ARL5" s="481"/>
      <c r="ARM5" s="474"/>
      <c r="ARN5" s="498"/>
      <c r="ARO5" s="499"/>
      <c r="ARP5" s="474"/>
      <c r="ARQ5" s="474"/>
      <c r="ARR5" s="481"/>
      <c r="ARS5" s="474"/>
      <c r="ART5" s="498"/>
      <c r="ARU5" s="499"/>
      <c r="ARV5" s="474"/>
      <c r="ARW5" s="474"/>
      <c r="ARX5" s="481"/>
      <c r="ARY5" s="474"/>
      <c r="ARZ5" s="498"/>
      <c r="ASA5" s="499"/>
      <c r="ASB5" s="474"/>
      <c r="ASC5" s="474"/>
      <c r="ASD5" s="481"/>
      <c r="ASE5" s="474"/>
      <c r="ASF5" s="498"/>
      <c r="ASG5" s="499"/>
      <c r="ASH5" s="474"/>
      <c r="ASI5" s="474"/>
      <c r="ASJ5" s="481"/>
      <c r="ASK5" s="474"/>
      <c r="ASL5" s="498"/>
      <c r="ASM5" s="499"/>
      <c r="ASN5" s="474"/>
      <c r="ASO5" s="474"/>
      <c r="ASP5" s="481"/>
      <c r="ASQ5" s="474"/>
      <c r="ASR5" s="498"/>
      <c r="ASS5" s="499"/>
      <c r="AST5" s="474"/>
      <c r="ASU5" s="474"/>
      <c r="ASV5" s="481"/>
      <c r="ASW5" s="474"/>
      <c r="ASX5" s="498"/>
      <c r="ASY5" s="499"/>
      <c r="ASZ5" s="474"/>
      <c r="ATA5" s="474"/>
      <c r="ATB5" s="481"/>
      <c r="ATC5" s="474"/>
      <c r="ATD5" s="498"/>
      <c r="ATE5" s="499"/>
      <c r="ATF5" s="474"/>
      <c r="ATG5" s="474"/>
      <c r="ATH5" s="481"/>
      <c r="ATI5" s="474"/>
      <c r="ATJ5" s="498"/>
      <c r="ATK5" s="499"/>
      <c r="ATL5" s="474"/>
      <c r="ATM5" s="474"/>
      <c r="ATN5" s="481"/>
      <c r="ATO5" s="474"/>
      <c r="ATP5" s="498"/>
      <c r="ATQ5" s="499"/>
      <c r="ATR5" s="474"/>
      <c r="ATS5" s="474"/>
      <c r="ATT5" s="481"/>
      <c r="ATU5" s="474"/>
      <c r="ATV5" s="498"/>
      <c r="ATW5" s="499"/>
      <c r="ATX5" s="474"/>
      <c r="ATY5" s="474"/>
      <c r="ATZ5" s="481"/>
      <c r="AUA5" s="474"/>
      <c r="AUB5" s="498"/>
      <c r="AUC5" s="499"/>
      <c r="AUD5" s="474"/>
      <c r="AUE5" s="474"/>
      <c r="AUF5" s="481"/>
      <c r="AUG5" s="474"/>
      <c r="AUH5" s="498"/>
      <c r="AUI5" s="499"/>
      <c r="AUJ5" s="474"/>
      <c r="AUK5" s="474"/>
      <c r="AUL5" s="481"/>
      <c r="AUM5" s="474"/>
      <c r="AUN5" s="498"/>
      <c r="AUO5" s="499"/>
      <c r="AUP5" s="474"/>
      <c r="AUQ5" s="474"/>
      <c r="AUR5" s="481"/>
      <c r="AUS5" s="474"/>
      <c r="AUT5" s="498"/>
      <c r="AUU5" s="499"/>
      <c r="AUV5" s="474"/>
      <c r="AUW5" s="474"/>
      <c r="AUX5" s="481"/>
      <c r="AUY5" s="474"/>
      <c r="AUZ5" s="498"/>
      <c r="AVA5" s="499"/>
      <c r="AVB5" s="474"/>
      <c r="AVC5" s="474"/>
      <c r="AVD5" s="481"/>
      <c r="AVE5" s="474"/>
      <c r="AVF5" s="498"/>
      <c r="AVG5" s="499"/>
      <c r="AVH5" s="474"/>
      <c r="AVI5" s="474"/>
      <c r="AVJ5" s="481"/>
      <c r="AVK5" s="474"/>
      <c r="AVL5" s="498"/>
      <c r="AVM5" s="499"/>
      <c r="AVN5" s="474"/>
      <c r="AVO5" s="474"/>
      <c r="AVP5" s="481"/>
      <c r="AVQ5" s="474"/>
      <c r="AVR5" s="498"/>
      <c r="AVS5" s="499"/>
      <c r="AVT5" s="474"/>
      <c r="AVU5" s="474"/>
      <c r="AVV5" s="481"/>
      <c r="AVW5" s="474"/>
      <c r="AVX5" s="498"/>
      <c r="AVY5" s="499"/>
      <c r="AVZ5" s="474"/>
      <c r="AWA5" s="474"/>
      <c r="AWB5" s="481"/>
      <c r="AWC5" s="474"/>
      <c r="AWD5" s="498"/>
      <c r="AWE5" s="499"/>
      <c r="AWF5" s="474"/>
      <c r="AWG5" s="474"/>
      <c r="AWH5" s="481"/>
      <c r="AWI5" s="474"/>
      <c r="AWJ5" s="498"/>
      <c r="AWK5" s="499"/>
      <c r="AWL5" s="474"/>
      <c r="AWM5" s="474"/>
      <c r="AWN5" s="481"/>
      <c r="AWO5" s="474"/>
      <c r="AWP5" s="498"/>
      <c r="AWQ5" s="499"/>
      <c r="AWR5" s="474"/>
      <c r="AWS5" s="474"/>
      <c r="AWT5" s="481"/>
      <c r="AWU5" s="474"/>
      <c r="AWV5" s="498"/>
      <c r="AWW5" s="499"/>
      <c r="AWX5" s="474"/>
      <c r="AWY5" s="474"/>
      <c r="AWZ5" s="481"/>
      <c r="AXA5" s="474"/>
      <c r="AXB5" s="498"/>
      <c r="AXC5" s="499"/>
      <c r="AXD5" s="474"/>
      <c r="AXE5" s="474"/>
      <c r="AXF5" s="481"/>
      <c r="AXG5" s="474"/>
      <c r="AXH5" s="498"/>
      <c r="AXI5" s="499"/>
      <c r="AXJ5" s="474"/>
      <c r="AXK5" s="474"/>
      <c r="AXL5" s="481"/>
      <c r="AXM5" s="474"/>
      <c r="AXN5" s="498"/>
      <c r="AXO5" s="499"/>
      <c r="AXP5" s="474"/>
      <c r="AXQ5" s="474"/>
      <c r="AXR5" s="481"/>
      <c r="AXS5" s="474"/>
      <c r="AXT5" s="498"/>
      <c r="AXU5" s="499"/>
      <c r="AXV5" s="474"/>
      <c r="AXW5" s="474"/>
      <c r="AXX5" s="481"/>
      <c r="AXY5" s="474"/>
      <c r="AXZ5" s="498"/>
      <c r="AYA5" s="499"/>
      <c r="AYB5" s="474"/>
      <c r="AYC5" s="474"/>
      <c r="AYD5" s="481"/>
      <c r="AYE5" s="474"/>
      <c r="AYF5" s="498"/>
      <c r="AYG5" s="499"/>
      <c r="AYH5" s="474"/>
      <c r="AYI5" s="474"/>
      <c r="AYJ5" s="481"/>
      <c r="AYK5" s="474"/>
      <c r="AYL5" s="498"/>
      <c r="AYM5" s="499"/>
      <c r="AYN5" s="474"/>
      <c r="AYO5" s="474"/>
      <c r="AYP5" s="481"/>
      <c r="AYQ5" s="474"/>
      <c r="AYR5" s="498"/>
      <c r="AYS5" s="499"/>
      <c r="AYT5" s="474"/>
      <c r="AYU5" s="474"/>
      <c r="AYV5" s="481"/>
      <c r="AYW5" s="474"/>
      <c r="AYX5" s="498"/>
      <c r="AYY5" s="499"/>
      <c r="AYZ5" s="474"/>
      <c r="AZA5" s="474"/>
      <c r="AZB5" s="481"/>
      <c r="AZC5" s="474"/>
      <c r="AZD5" s="498"/>
      <c r="AZE5" s="499"/>
      <c r="AZF5" s="474"/>
      <c r="AZG5" s="474"/>
      <c r="AZH5" s="481"/>
      <c r="AZI5" s="474"/>
      <c r="AZJ5" s="498"/>
      <c r="AZK5" s="499"/>
      <c r="AZL5" s="474"/>
      <c r="AZM5" s="474"/>
      <c r="AZN5" s="481"/>
      <c r="AZO5" s="474"/>
      <c r="AZP5" s="498"/>
      <c r="AZQ5" s="499"/>
      <c r="AZR5" s="474"/>
      <c r="AZS5" s="474"/>
      <c r="AZT5" s="481"/>
      <c r="AZU5" s="474"/>
      <c r="AZV5" s="498"/>
      <c r="AZW5" s="499"/>
      <c r="AZX5" s="474"/>
      <c r="AZY5" s="474"/>
      <c r="AZZ5" s="481"/>
      <c r="BAA5" s="474"/>
      <c r="BAB5" s="498"/>
      <c r="BAC5" s="499"/>
      <c r="BAD5" s="474"/>
      <c r="BAE5" s="474"/>
      <c r="BAF5" s="481"/>
      <c r="BAG5" s="474"/>
      <c r="BAH5" s="498"/>
      <c r="BAI5" s="499"/>
      <c r="BAJ5" s="474"/>
      <c r="BAK5" s="474"/>
      <c r="BAL5" s="481"/>
      <c r="BAM5" s="474"/>
      <c r="BAN5" s="498"/>
      <c r="BAO5" s="499"/>
      <c r="BAP5" s="474"/>
      <c r="BAQ5" s="474"/>
      <c r="BAR5" s="481"/>
      <c r="BAS5" s="474"/>
      <c r="BAT5" s="498"/>
      <c r="BAU5" s="499"/>
      <c r="BAV5" s="474"/>
      <c r="BAW5" s="474"/>
      <c r="BAX5" s="481"/>
      <c r="BAY5" s="474"/>
      <c r="BAZ5" s="498"/>
      <c r="BBA5" s="499"/>
      <c r="BBB5" s="474"/>
      <c r="BBC5" s="474"/>
      <c r="BBD5" s="481"/>
      <c r="BBE5" s="474"/>
      <c r="BBF5" s="498"/>
      <c r="BBG5" s="499"/>
      <c r="BBH5" s="474"/>
      <c r="BBI5" s="474"/>
      <c r="BBJ5" s="481"/>
      <c r="BBK5" s="474"/>
      <c r="BBL5" s="498"/>
      <c r="BBM5" s="499"/>
      <c r="BBN5" s="474"/>
      <c r="BBO5" s="474"/>
      <c r="BBP5" s="481"/>
      <c r="BBQ5" s="474"/>
      <c r="BBR5" s="498"/>
      <c r="BBS5" s="499"/>
      <c r="BBT5" s="474"/>
      <c r="BBU5" s="474"/>
      <c r="BBV5" s="481"/>
      <c r="BBW5" s="474"/>
      <c r="BBX5" s="498"/>
      <c r="BBY5" s="499"/>
      <c r="BBZ5" s="474"/>
      <c r="BCA5" s="474"/>
      <c r="BCB5" s="481"/>
      <c r="BCC5" s="474"/>
      <c r="BCD5" s="498"/>
      <c r="BCE5" s="499"/>
      <c r="BCF5" s="474"/>
      <c r="BCG5" s="474"/>
      <c r="BCH5" s="481"/>
      <c r="BCI5" s="474"/>
      <c r="BCJ5" s="498"/>
      <c r="BCK5" s="499"/>
      <c r="BCL5" s="474"/>
      <c r="BCM5" s="474"/>
      <c r="BCN5" s="481"/>
      <c r="BCO5" s="474"/>
      <c r="BCP5" s="498"/>
      <c r="BCQ5" s="499"/>
      <c r="BCR5" s="474"/>
      <c r="BCS5" s="474"/>
      <c r="BCT5" s="481"/>
      <c r="BCU5" s="474"/>
      <c r="BCV5" s="498"/>
      <c r="BCW5" s="499"/>
      <c r="BCX5" s="474"/>
      <c r="BCY5" s="474"/>
      <c r="BCZ5" s="481"/>
      <c r="BDA5" s="474"/>
      <c r="BDB5" s="498"/>
      <c r="BDC5" s="499"/>
      <c r="BDD5" s="474"/>
      <c r="BDE5" s="474"/>
      <c r="BDF5" s="481"/>
      <c r="BDG5" s="474"/>
      <c r="BDH5" s="498"/>
      <c r="BDI5" s="499"/>
      <c r="BDJ5" s="474"/>
      <c r="BDK5" s="474"/>
      <c r="BDL5" s="481"/>
      <c r="BDM5" s="474"/>
      <c r="BDN5" s="498"/>
      <c r="BDO5" s="499"/>
      <c r="BDP5" s="474"/>
      <c r="BDQ5" s="474"/>
      <c r="BDR5" s="481"/>
      <c r="BDS5" s="474"/>
      <c r="BDT5" s="498"/>
      <c r="BDU5" s="499"/>
      <c r="BDV5" s="474"/>
      <c r="BDW5" s="474"/>
      <c r="BDX5" s="481"/>
      <c r="BDY5" s="474"/>
      <c r="BDZ5" s="498"/>
      <c r="BEA5" s="499"/>
      <c r="BEB5" s="474"/>
      <c r="BEC5" s="474"/>
      <c r="BED5" s="481"/>
      <c r="BEE5" s="474"/>
      <c r="BEF5" s="498"/>
      <c r="BEG5" s="499"/>
      <c r="BEH5" s="474"/>
      <c r="BEI5" s="474"/>
      <c r="BEJ5" s="481"/>
      <c r="BEK5" s="474"/>
      <c r="BEL5" s="498"/>
      <c r="BEM5" s="499"/>
      <c r="BEN5" s="474"/>
      <c r="BEO5" s="474"/>
      <c r="BEP5" s="481"/>
      <c r="BEQ5" s="474"/>
      <c r="BER5" s="498"/>
      <c r="BES5" s="499"/>
      <c r="BET5" s="474"/>
      <c r="BEU5" s="474"/>
      <c r="BEV5" s="481"/>
      <c r="BEW5" s="474"/>
      <c r="BEX5" s="498"/>
      <c r="BEY5" s="499"/>
      <c r="BEZ5" s="474"/>
      <c r="BFA5" s="474"/>
      <c r="BFB5" s="481"/>
      <c r="BFC5" s="474"/>
      <c r="BFD5" s="498"/>
      <c r="BFE5" s="499"/>
      <c r="BFF5" s="474"/>
      <c r="BFG5" s="474"/>
      <c r="BFH5" s="481"/>
      <c r="BFI5" s="474"/>
      <c r="BFJ5" s="498"/>
      <c r="BFK5" s="499"/>
      <c r="BFL5" s="474"/>
      <c r="BFM5" s="474"/>
      <c r="BFN5" s="481"/>
      <c r="BFO5" s="474"/>
      <c r="BFP5" s="498"/>
      <c r="BFQ5" s="499"/>
      <c r="BFR5" s="474"/>
      <c r="BFS5" s="474"/>
      <c r="BFT5" s="481"/>
      <c r="BFU5" s="474"/>
      <c r="BFV5" s="498"/>
      <c r="BFW5" s="499"/>
      <c r="BFX5" s="474"/>
      <c r="BFY5" s="474"/>
      <c r="BFZ5" s="481"/>
      <c r="BGA5" s="474"/>
      <c r="BGB5" s="498"/>
      <c r="BGC5" s="499"/>
      <c r="BGD5" s="474"/>
      <c r="BGE5" s="474"/>
      <c r="BGF5" s="481"/>
      <c r="BGG5" s="474"/>
      <c r="BGH5" s="498"/>
      <c r="BGI5" s="499"/>
      <c r="BGJ5" s="474"/>
      <c r="BGK5" s="474"/>
      <c r="BGL5" s="481"/>
      <c r="BGM5" s="474"/>
      <c r="BGN5" s="498"/>
      <c r="BGO5" s="499"/>
      <c r="BGP5" s="474"/>
      <c r="BGQ5" s="474"/>
      <c r="BGR5" s="481"/>
      <c r="BGS5" s="474"/>
      <c r="BGT5" s="498"/>
      <c r="BGU5" s="499"/>
      <c r="BGV5" s="474"/>
      <c r="BGW5" s="474"/>
      <c r="BGX5" s="481"/>
      <c r="BGY5" s="474"/>
      <c r="BGZ5" s="498"/>
      <c r="BHA5" s="499"/>
      <c r="BHB5" s="474"/>
      <c r="BHC5" s="474"/>
      <c r="BHD5" s="481"/>
      <c r="BHE5" s="474"/>
      <c r="BHF5" s="498"/>
      <c r="BHG5" s="499"/>
      <c r="BHH5" s="474"/>
      <c r="BHI5" s="474"/>
      <c r="BHJ5" s="481"/>
      <c r="BHK5" s="474"/>
      <c r="BHL5" s="498"/>
      <c r="BHM5" s="499"/>
      <c r="BHN5" s="474"/>
      <c r="BHO5" s="474"/>
      <c r="BHP5" s="481"/>
      <c r="BHQ5" s="474"/>
      <c r="BHR5" s="498"/>
      <c r="BHS5" s="499"/>
      <c r="BHT5" s="474"/>
      <c r="BHU5" s="474"/>
      <c r="BHV5" s="481"/>
      <c r="BHW5" s="474"/>
      <c r="BHX5" s="498"/>
      <c r="BHY5" s="499"/>
      <c r="BHZ5" s="474"/>
      <c r="BIA5" s="474"/>
      <c r="BIB5" s="481"/>
      <c r="BIC5" s="474"/>
      <c r="BID5" s="498"/>
      <c r="BIE5" s="499"/>
      <c r="BIF5" s="474"/>
      <c r="BIG5" s="474"/>
      <c r="BIH5" s="481"/>
      <c r="BII5" s="474"/>
      <c r="BIJ5" s="498"/>
      <c r="BIK5" s="499"/>
      <c r="BIL5" s="474"/>
      <c r="BIM5" s="474"/>
      <c r="BIN5" s="481"/>
      <c r="BIO5" s="474"/>
      <c r="BIP5" s="498"/>
      <c r="BIQ5" s="499"/>
      <c r="BIR5" s="474"/>
      <c r="BIS5" s="474"/>
      <c r="BIT5" s="481"/>
      <c r="BIU5" s="474"/>
      <c r="BIV5" s="498"/>
      <c r="BIW5" s="499"/>
      <c r="BIX5" s="474"/>
      <c r="BIY5" s="474"/>
      <c r="BIZ5" s="481"/>
      <c r="BJA5" s="474"/>
      <c r="BJB5" s="498"/>
      <c r="BJC5" s="499"/>
      <c r="BJD5" s="474"/>
      <c r="BJE5" s="474"/>
      <c r="BJF5" s="481"/>
      <c r="BJG5" s="474"/>
      <c r="BJH5" s="498"/>
      <c r="BJI5" s="499"/>
      <c r="BJJ5" s="474"/>
      <c r="BJK5" s="474"/>
      <c r="BJL5" s="481"/>
      <c r="BJM5" s="474"/>
      <c r="BJN5" s="498"/>
      <c r="BJO5" s="499"/>
      <c r="BJP5" s="474"/>
      <c r="BJQ5" s="474"/>
      <c r="BJR5" s="481"/>
      <c r="BJS5" s="474"/>
      <c r="BJT5" s="498"/>
      <c r="BJU5" s="499"/>
      <c r="BJV5" s="474"/>
      <c r="BJW5" s="474"/>
      <c r="BJX5" s="481"/>
      <c r="BJY5" s="474"/>
      <c r="BJZ5" s="498"/>
      <c r="BKA5" s="499"/>
      <c r="BKB5" s="474"/>
      <c r="BKC5" s="474"/>
      <c r="BKD5" s="481"/>
      <c r="BKE5" s="474"/>
      <c r="BKF5" s="498"/>
      <c r="BKG5" s="499"/>
      <c r="BKH5" s="474"/>
      <c r="BKI5" s="474"/>
      <c r="BKJ5" s="481"/>
      <c r="BKK5" s="474"/>
      <c r="BKL5" s="498"/>
      <c r="BKM5" s="499"/>
      <c r="BKN5" s="474"/>
      <c r="BKO5" s="474"/>
      <c r="BKP5" s="481"/>
      <c r="BKQ5" s="474"/>
      <c r="BKR5" s="498"/>
      <c r="BKS5" s="499"/>
      <c r="BKT5" s="474"/>
      <c r="BKU5" s="474"/>
      <c r="BKV5" s="481"/>
      <c r="BKW5" s="474"/>
      <c r="BKX5" s="498"/>
      <c r="BKY5" s="499"/>
      <c r="BKZ5" s="474"/>
      <c r="BLA5" s="474"/>
      <c r="BLB5" s="481"/>
      <c r="BLC5" s="474"/>
      <c r="BLD5" s="498"/>
      <c r="BLE5" s="499"/>
      <c r="BLF5" s="474"/>
      <c r="BLG5" s="474"/>
      <c r="BLH5" s="481"/>
      <c r="BLI5" s="474"/>
      <c r="BLJ5" s="498"/>
      <c r="BLK5" s="499"/>
      <c r="BLL5" s="474"/>
      <c r="BLM5" s="474"/>
      <c r="BLN5" s="481"/>
      <c r="BLO5" s="474"/>
      <c r="BLP5" s="498"/>
      <c r="BLQ5" s="499"/>
      <c r="BLR5" s="474"/>
      <c r="BLS5" s="474"/>
      <c r="BLT5" s="481"/>
      <c r="BLU5" s="474"/>
      <c r="BLV5" s="498"/>
      <c r="BLW5" s="499"/>
      <c r="BLX5" s="474"/>
      <c r="BLY5" s="474"/>
      <c r="BLZ5" s="481"/>
      <c r="BMA5" s="474"/>
      <c r="BMB5" s="498"/>
      <c r="BMC5" s="499"/>
      <c r="BMD5" s="474"/>
      <c r="BME5" s="474"/>
      <c r="BMF5" s="481"/>
      <c r="BMG5" s="474"/>
      <c r="BMH5" s="498"/>
      <c r="BMI5" s="499"/>
      <c r="BMJ5" s="474"/>
      <c r="BMK5" s="474"/>
      <c r="BML5" s="481"/>
      <c r="BMM5" s="474"/>
      <c r="BMN5" s="498"/>
      <c r="BMO5" s="499"/>
      <c r="BMP5" s="474"/>
      <c r="BMQ5" s="474"/>
      <c r="BMR5" s="481"/>
      <c r="BMS5" s="474"/>
      <c r="BMT5" s="498"/>
      <c r="BMU5" s="499"/>
      <c r="BMV5" s="474"/>
      <c r="BMW5" s="474"/>
      <c r="BMX5" s="481"/>
      <c r="BMY5" s="474"/>
      <c r="BMZ5" s="498"/>
      <c r="BNA5" s="499"/>
      <c r="BNB5" s="474"/>
      <c r="BNC5" s="474"/>
      <c r="BND5" s="481"/>
      <c r="BNE5" s="474"/>
      <c r="BNF5" s="498"/>
      <c r="BNG5" s="499"/>
      <c r="BNH5" s="474"/>
      <c r="BNI5" s="474"/>
      <c r="BNJ5" s="481"/>
      <c r="BNK5" s="474"/>
      <c r="BNL5" s="498"/>
      <c r="BNM5" s="499"/>
      <c r="BNN5" s="474"/>
      <c r="BNO5" s="474"/>
      <c r="BNP5" s="481"/>
      <c r="BNQ5" s="474"/>
      <c r="BNR5" s="498"/>
      <c r="BNS5" s="499"/>
      <c r="BNT5" s="474"/>
      <c r="BNU5" s="474"/>
      <c r="BNV5" s="481"/>
      <c r="BNW5" s="474"/>
      <c r="BNX5" s="498"/>
      <c r="BNY5" s="499"/>
      <c r="BNZ5" s="474"/>
      <c r="BOA5" s="474"/>
      <c r="BOB5" s="481"/>
      <c r="BOC5" s="474"/>
      <c r="BOD5" s="498"/>
      <c r="BOE5" s="499"/>
      <c r="BOF5" s="474"/>
      <c r="BOG5" s="474"/>
      <c r="BOH5" s="481"/>
      <c r="BOI5" s="474"/>
      <c r="BOJ5" s="498"/>
      <c r="BOK5" s="499"/>
      <c r="BOL5" s="474"/>
      <c r="BOM5" s="474"/>
      <c r="BON5" s="481"/>
      <c r="BOO5" s="474"/>
      <c r="BOP5" s="498"/>
      <c r="BOQ5" s="499"/>
      <c r="BOR5" s="474"/>
      <c r="BOS5" s="474"/>
      <c r="BOT5" s="481"/>
      <c r="BOU5" s="474"/>
      <c r="BOV5" s="498"/>
      <c r="BOW5" s="499"/>
      <c r="BOX5" s="474"/>
      <c r="BOY5" s="474"/>
      <c r="BOZ5" s="481"/>
      <c r="BPA5" s="474"/>
      <c r="BPB5" s="498"/>
      <c r="BPC5" s="499"/>
      <c r="BPD5" s="474"/>
      <c r="BPE5" s="474"/>
      <c r="BPF5" s="481"/>
      <c r="BPG5" s="474"/>
      <c r="BPH5" s="498"/>
      <c r="BPI5" s="499"/>
      <c r="BPJ5" s="474"/>
      <c r="BPK5" s="474"/>
      <c r="BPL5" s="481"/>
      <c r="BPM5" s="474"/>
      <c r="BPN5" s="498"/>
      <c r="BPO5" s="499"/>
      <c r="BPP5" s="474"/>
      <c r="BPQ5" s="474"/>
      <c r="BPR5" s="481"/>
      <c r="BPS5" s="474"/>
      <c r="BPT5" s="498"/>
      <c r="BPU5" s="499"/>
      <c r="BPV5" s="474"/>
      <c r="BPW5" s="474"/>
      <c r="BPX5" s="481"/>
      <c r="BPY5" s="474"/>
      <c r="BPZ5" s="498"/>
      <c r="BQA5" s="499"/>
      <c r="BQB5" s="474"/>
      <c r="BQC5" s="474"/>
      <c r="BQD5" s="481"/>
      <c r="BQE5" s="474"/>
      <c r="BQF5" s="498"/>
      <c r="BQG5" s="499"/>
      <c r="BQH5" s="474"/>
      <c r="BQI5" s="474"/>
      <c r="BQJ5" s="481"/>
      <c r="BQK5" s="474"/>
      <c r="BQL5" s="498"/>
      <c r="BQM5" s="499"/>
      <c r="BQN5" s="474"/>
      <c r="BQO5" s="474"/>
      <c r="BQP5" s="481"/>
      <c r="BQQ5" s="474"/>
      <c r="BQR5" s="498"/>
      <c r="BQS5" s="499"/>
      <c r="BQT5" s="474"/>
      <c r="BQU5" s="474"/>
      <c r="BQV5" s="481"/>
      <c r="BQW5" s="474"/>
      <c r="BQX5" s="498"/>
      <c r="BQY5" s="499"/>
      <c r="BQZ5" s="474"/>
      <c r="BRA5" s="474"/>
      <c r="BRB5" s="481"/>
      <c r="BRC5" s="474"/>
      <c r="BRD5" s="498"/>
      <c r="BRE5" s="499"/>
      <c r="BRF5" s="474"/>
      <c r="BRG5" s="474"/>
      <c r="BRH5" s="481"/>
      <c r="BRI5" s="474"/>
      <c r="BRJ5" s="498"/>
      <c r="BRK5" s="499"/>
      <c r="BRL5" s="474"/>
      <c r="BRM5" s="474"/>
      <c r="BRN5" s="481"/>
      <c r="BRO5" s="474"/>
      <c r="BRP5" s="498"/>
      <c r="BRQ5" s="499"/>
      <c r="BRR5" s="474"/>
      <c r="BRS5" s="474"/>
      <c r="BRT5" s="481"/>
      <c r="BRU5" s="474"/>
      <c r="BRV5" s="498"/>
      <c r="BRW5" s="499"/>
      <c r="BRX5" s="474"/>
      <c r="BRY5" s="474"/>
      <c r="BRZ5" s="481"/>
      <c r="BSA5" s="474"/>
      <c r="BSB5" s="498"/>
      <c r="BSC5" s="499"/>
      <c r="BSD5" s="474"/>
      <c r="BSE5" s="474"/>
      <c r="BSF5" s="481"/>
      <c r="BSG5" s="474"/>
      <c r="BSH5" s="498"/>
      <c r="BSI5" s="499"/>
      <c r="BSJ5" s="474"/>
      <c r="BSK5" s="474"/>
      <c r="BSL5" s="481"/>
      <c r="BSM5" s="474"/>
      <c r="BSN5" s="498"/>
      <c r="BSO5" s="499"/>
      <c r="BSP5" s="474"/>
      <c r="BSQ5" s="474"/>
      <c r="BSR5" s="481"/>
      <c r="BSS5" s="474"/>
      <c r="BST5" s="498"/>
      <c r="BSU5" s="499"/>
      <c r="BSV5" s="474"/>
      <c r="BSW5" s="474"/>
      <c r="BSX5" s="481"/>
      <c r="BSY5" s="474"/>
      <c r="BSZ5" s="498"/>
      <c r="BTA5" s="499"/>
      <c r="BTB5" s="474"/>
      <c r="BTC5" s="474"/>
      <c r="BTD5" s="481"/>
      <c r="BTE5" s="474"/>
      <c r="BTF5" s="498"/>
      <c r="BTG5" s="499"/>
      <c r="BTH5" s="474"/>
      <c r="BTI5" s="474"/>
      <c r="BTJ5" s="481"/>
      <c r="BTK5" s="474"/>
      <c r="BTL5" s="498"/>
      <c r="BTM5" s="499"/>
      <c r="BTN5" s="474"/>
      <c r="BTO5" s="474"/>
      <c r="BTP5" s="481"/>
      <c r="BTQ5" s="474"/>
      <c r="BTR5" s="498"/>
      <c r="BTS5" s="499"/>
      <c r="BTT5" s="474"/>
      <c r="BTU5" s="474"/>
      <c r="BTV5" s="481"/>
      <c r="BTW5" s="474"/>
      <c r="BTX5" s="498"/>
      <c r="BTY5" s="499"/>
      <c r="BTZ5" s="474"/>
      <c r="BUA5" s="474"/>
      <c r="BUB5" s="481"/>
      <c r="BUC5" s="474"/>
      <c r="BUD5" s="498"/>
      <c r="BUE5" s="499"/>
      <c r="BUF5" s="474"/>
      <c r="BUG5" s="474"/>
      <c r="BUH5" s="481"/>
      <c r="BUI5" s="474"/>
      <c r="BUJ5" s="498"/>
      <c r="BUK5" s="499"/>
      <c r="BUL5" s="474"/>
      <c r="BUM5" s="474"/>
      <c r="BUN5" s="481"/>
      <c r="BUO5" s="474"/>
      <c r="BUP5" s="498"/>
      <c r="BUQ5" s="499"/>
      <c r="BUR5" s="474"/>
      <c r="BUS5" s="474"/>
      <c r="BUT5" s="481"/>
      <c r="BUU5" s="474"/>
      <c r="BUV5" s="498"/>
      <c r="BUW5" s="499"/>
      <c r="BUX5" s="474"/>
      <c r="BUY5" s="474"/>
      <c r="BUZ5" s="481"/>
      <c r="BVA5" s="474"/>
      <c r="BVB5" s="498"/>
      <c r="BVC5" s="499"/>
      <c r="BVD5" s="474"/>
      <c r="BVE5" s="474"/>
      <c r="BVF5" s="481"/>
      <c r="BVG5" s="474"/>
      <c r="BVH5" s="498"/>
      <c r="BVI5" s="499"/>
      <c r="BVJ5" s="474"/>
      <c r="BVK5" s="474"/>
      <c r="BVL5" s="481"/>
      <c r="BVM5" s="474"/>
      <c r="BVN5" s="498"/>
      <c r="BVO5" s="499"/>
      <c r="BVP5" s="474"/>
      <c r="BVQ5" s="474"/>
      <c r="BVR5" s="481"/>
      <c r="BVS5" s="474"/>
      <c r="BVT5" s="498"/>
      <c r="BVU5" s="499"/>
      <c r="BVV5" s="474"/>
      <c r="BVW5" s="474"/>
      <c r="BVX5" s="481"/>
      <c r="BVY5" s="474"/>
      <c r="BVZ5" s="498"/>
      <c r="BWA5" s="499"/>
      <c r="BWB5" s="474"/>
      <c r="BWC5" s="474"/>
      <c r="BWD5" s="481"/>
      <c r="BWE5" s="474"/>
      <c r="BWF5" s="498"/>
      <c r="BWG5" s="499"/>
      <c r="BWH5" s="474"/>
      <c r="BWI5" s="474"/>
      <c r="BWJ5" s="481"/>
      <c r="BWK5" s="474"/>
      <c r="BWL5" s="498"/>
      <c r="BWM5" s="499"/>
      <c r="BWN5" s="474"/>
      <c r="BWO5" s="474"/>
      <c r="BWP5" s="481"/>
      <c r="BWQ5" s="474"/>
      <c r="BWR5" s="498"/>
      <c r="BWS5" s="499"/>
      <c r="BWT5" s="474"/>
      <c r="BWU5" s="474"/>
      <c r="BWV5" s="481"/>
      <c r="BWW5" s="474"/>
      <c r="BWX5" s="498"/>
      <c r="BWY5" s="499"/>
      <c r="BWZ5" s="474"/>
      <c r="BXA5" s="474"/>
      <c r="BXB5" s="481"/>
      <c r="BXC5" s="474"/>
      <c r="BXD5" s="498"/>
      <c r="BXE5" s="499"/>
      <c r="BXF5" s="474"/>
      <c r="BXG5" s="474"/>
      <c r="BXH5" s="481"/>
      <c r="BXI5" s="474"/>
      <c r="BXJ5" s="498"/>
      <c r="BXK5" s="499"/>
      <c r="BXL5" s="474"/>
      <c r="BXM5" s="474"/>
      <c r="BXN5" s="481"/>
      <c r="BXO5" s="474"/>
      <c r="BXP5" s="498"/>
      <c r="BXQ5" s="499"/>
      <c r="BXR5" s="474"/>
      <c r="BXS5" s="474"/>
      <c r="BXT5" s="481"/>
      <c r="BXU5" s="474"/>
      <c r="BXV5" s="498"/>
      <c r="BXW5" s="499"/>
      <c r="BXX5" s="474"/>
      <c r="BXY5" s="474"/>
      <c r="BXZ5" s="481"/>
      <c r="BYA5" s="474"/>
      <c r="BYB5" s="498"/>
      <c r="BYC5" s="499"/>
      <c r="BYD5" s="474"/>
      <c r="BYE5" s="474"/>
      <c r="BYF5" s="481"/>
      <c r="BYG5" s="474"/>
      <c r="BYH5" s="498"/>
      <c r="BYI5" s="499"/>
      <c r="BYJ5" s="474"/>
      <c r="BYK5" s="474"/>
      <c r="BYL5" s="481"/>
      <c r="BYM5" s="474"/>
      <c r="BYN5" s="498"/>
      <c r="BYO5" s="499"/>
      <c r="BYP5" s="474"/>
      <c r="BYQ5" s="474"/>
      <c r="BYR5" s="481"/>
      <c r="BYS5" s="474"/>
      <c r="BYT5" s="498"/>
      <c r="BYU5" s="499"/>
      <c r="BYV5" s="474"/>
      <c r="BYW5" s="474"/>
      <c r="BYX5" s="481"/>
      <c r="BYY5" s="474"/>
      <c r="BYZ5" s="498"/>
      <c r="BZA5" s="499"/>
      <c r="BZB5" s="474"/>
      <c r="BZC5" s="474"/>
      <c r="BZD5" s="481"/>
      <c r="BZE5" s="474"/>
      <c r="BZF5" s="498"/>
      <c r="BZG5" s="499"/>
      <c r="BZH5" s="474"/>
      <c r="BZI5" s="474"/>
      <c r="BZJ5" s="481"/>
      <c r="BZK5" s="474"/>
      <c r="BZL5" s="498"/>
      <c r="BZM5" s="499"/>
      <c r="BZN5" s="474"/>
      <c r="BZO5" s="474"/>
      <c r="BZP5" s="481"/>
      <c r="BZQ5" s="474"/>
      <c r="BZR5" s="498"/>
      <c r="BZS5" s="499"/>
      <c r="BZT5" s="474"/>
      <c r="BZU5" s="474"/>
      <c r="BZV5" s="481"/>
      <c r="BZW5" s="474"/>
      <c r="BZX5" s="498"/>
      <c r="BZY5" s="499"/>
      <c r="BZZ5" s="474"/>
      <c r="CAA5" s="474"/>
      <c r="CAB5" s="481"/>
      <c r="CAC5" s="474"/>
      <c r="CAD5" s="498"/>
      <c r="CAE5" s="499"/>
      <c r="CAF5" s="474"/>
      <c r="CAG5" s="474"/>
      <c r="CAH5" s="481"/>
      <c r="CAI5" s="474"/>
      <c r="CAJ5" s="498"/>
      <c r="CAK5" s="499"/>
      <c r="CAL5" s="474"/>
      <c r="CAM5" s="474"/>
      <c r="CAN5" s="481"/>
      <c r="CAO5" s="474"/>
      <c r="CAP5" s="498"/>
      <c r="CAQ5" s="499"/>
      <c r="CAR5" s="474"/>
      <c r="CAS5" s="474"/>
      <c r="CAT5" s="481"/>
      <c r="CAU5" s="474"/>
      <c r="CAV5" s="498"/>
      <c r="CAW5" s="499"/>
      <c r="CAX5" s="474"/>
      <c r="CAY5" s="474"/>
      <c r="CAZ5" s="481"/>
      <c r="CBA5" s="474"/>
      <c r="CBB5" s="498"/>
      <c r="CBC5" s="499"/>
      <c r="CBD5" s="474"/>
      <c r="CBE5" s="474"/>
      <c r="CBF5" s="481"/>
      <c r="CBG5" s="474"/>
      <c r="CBH5" s="498"/>
      <c r="CBI5" s="499"/>
      <c r="CBJ5" s="474"/>
      <c r="CBK5" s="474"/>
      <c r="CBL5" s="481"/>
      <c r="CBM5" s="474"/>
      <c r="CBN5" s="498"/>
      <c r="CBO5" s="499"/>
      <c r="CBP5" s="474"/>
      <c r="CBQ5" s="474"/>
      <c r="CBR5" s="481"/>
      <c r="CBS5" s="474"/>
      <c r="CBT5" s="498"/>
      <c r="CBU5" s="499"/>
      <c r="CBV5" s="474"/>
      <c r="CBW5" s="474"/>
      <c r="CBX5" s="481"/>
      <c r="CBY5" s="474"/>
      <c r="CBZ5" s="498"/>
      <c r="CCA5" s="499"/>
      <c r="CCB5" s="474"/>
      <c r="CCC5" s="474"/>
      <c r="CCD5" s="481"/>
      <c r="CCE5" s="474"/>
      <c r="CCF5" s="498"/>
      <c r="CCG5" s="499"/>
      <c r="CCH5" s="474"/>
      <c r="CCI5" s="474"/>
      <c r="CCJ5" s="481"/>
      <c r="CCK5" s="474"/>
      <c r="CCL5" s="498"/>
      <c r="CCM5" s="499"/>
      <c r="CCN5" s="474"/>
      <c r="CCO5" s="474"/>
      <c r="CCP5" s="481"/>
      <c r="CCQ5" s="474"/>
      <c r="CCR5" s="498"/>
      <c r="CCS5" s="499"/>
      <c r="CCT5" s="474"/>
      <c r="CCU5" s="474"/>
      <c r="CCV5" s="481"/>
      <c r="CCW5" s="474"/>
      <c r="CCX5" s="498"/>
      <c r="CCY5" s="499"/>
      <c r="CCZ5" s="474"/>
      <c r="CDA5" s="474"/>
      <c r="CDB5" s="481"/>
      <c r="CDC5" s="474"/>
      <c r="CDD5" s="498"/>
      <c r="CDE5" s="499"/>
      <c r="CDF5" s="474"/>
      <c r="CDG5" s="474"/>
      <c r="CDH5" s="481"/>
      <c r="CDI5" s="474"/>
      <c r="CDJ5" s="498"/>
      <c r="CDK5" s="499"/>
      <c r="CDL5" s="474"/>
      <c r="CDM5" s="474"/>
      <c r="CDN5" s="481"/>
      <c r="CDO5" s="474"/>
      <c r="CDP5" s="498"/>
      <c r="CDQ5" s="499"/>
      <c r="CDR5" s="474"/>
      <c r="CDS5" s="474"/>
      <c r="CDT5" s="481"/>
      <c r="CDU5" s="474"/>
      <c r="CDV5" s="498"/>
      <c r="CDW5" s="499"/>
      <c r="CDX5" s="474"/>
      <c r="CDY5" s="474"/>
      <c r="CDZ5" s="481"/>
      <c r="CEA5" s="474"/>
      <c r="CEB5" s="498"/>
      <c r="CEC5" s="499"/>
      <c r="CED5" s="474"/>
      <c r="CEE5" s="474"/>
      <c r="CEF5" s="481"/>
      <c r="CEG5" s="474"/>
      <c r="CEH5" s="498"/>
      <c r="CEI5" s="499"/>
      <c r="CEJ5" s="474"/>
      <c r="CEK5" s="474"/>
      <c r="CEL5" s="481"/>
      <c r="CEM5" s="474"/>
      <c r="CEN5" s="498"/>
      <c r="CEO5" s="499"/>
      <c r="CEP5" s="474"/>
      <c r="CEQ5" s="474"/>
      <c r="CER5" s="481"/>
      <c r="CES5" s="474"/>
      <c r="CET5" s="498"/>
      <c r="CEU5" s="499"/>
      <c r="CEV5" s="474"/>
      <c r="CEW5" s="474"/>
      <c r="CEX5" s="481"/>
      <c r="CEY5" s="474"/>
      <c r="CEZ5" s="498"/>
      <c r="CFA5" s="499"/>
      <c r="CFB5" s="474"/>
      <c r="CFC5" s="474"/>
      <c r="CFD5" s="481"/>
      <c r="CFE5" s="474"/>
      <c r="CFF5" s="498"/>
      <c r="CFG5" s="499"/>
      <c r="CFH5" s="474"/>
      <c r="CFI5" s="474"/>
      <c r="CFJ5" s="481"/>
      <c r="CFK5" s="474"/>
      <c r="CFL5" s="498"/>
      <c r="CFM5" s="499"/>
      <c r="CFN5" s="474"/>
      <c r="CFO5" s="474"/>
      <c r="CFP5" s="481"/>
      <c r="CFQ5" s="474"/>
      <c r="CFR5" s="498"/>
      <c r="CFS5" s="499"/>
      <c r="CFT5" s="474"/>
      <c r="CFU5" s="474"/>
      <c r="CFV5" s="481"/>
      <c r="CFW5" s="474"/>
      <c r="CFX5" s="498"/>
      <c r="CFY5" s="499"/>
      <c r="CFZ5" s="474"/>
      <c r="CGA5" s="474"/>
      <c r="CGB5" s="481"/>
      <c r="CGC5" s="474"/>
      <c r="CGD5" s="498"/>
      <c r="CGE5" s="499"/>
      <c r="CGF5" s="474"/>
      <c r="CGG5" s="474"/>
      <c r="CGH5" s="481"/>
      <c r="CGI5" s="474"/>
      <c r="CGJ5" s="498"/>
      <c r="CGK5" s="499"/>
      <c r="CGL5" s="474"/>
      <c r="CGM5" s="474"/>
      <c r="CGN5" s="481"/>
      <c r="CGO5" s="474"/>
      <c r="CGP5" s="498"/>
      <c r="CGQ5" s="499"/>
      <c r="CGR5" s="474"/>
      <c r="CGS5" s="474"/>
      <c r="CGT5" s="481"/>
      <c r="CGU5" s="474"/>
      <c r="CGV5" s="498"/>
      <c r="CGW5" s="499"/>
      <c r="CGX5" s="474"/>
      <c r="CGY5" s="474"/>
      <c r="CGZ5" s="481"/>
      <c r="CHA5" s="474"/>
      <c r="CHB5" s="498"/>
      <c r="CHC5" s="499"/>
      <c r="CHD5" s="474"/>
      <c r="CHE5" s="474"/>
      <c r="CHF5" s="481"/>
      <c r="CHG5" s="474"/>
      <c r="CHH5" s="498"/>
      <c r="CHI5" s="499"/>
      <c r="CHJ5" s="474"/>
      <c r="CHK5" s="474"/>
      <c r="CHL5" s="481"/>
      <c r="CHM5" s="474"/>
      <c r="CHN5" s="498"/>
      <c r="CHO5" s="499"/>
      <c r="CHP5" s="474"/>
      <c r="CHQ5" s="474"/>
      <c r="CHR5" s="481"/>
      <c r="CHS5" s="474"/>
      <c r="CHT5" s="498"/>
      <c r="CHU5" s="499"/>
      <c r="CHV5" s="474"/>
      <c r="CHW5" s="474"/>
      <c r="CHX5" s="481"/>
      <c r="CHY5" s="474"/>
      <c r="CHZ5" s="498"/>
      <c r="CIA5" s="499"/>
      <c r="CIB5" s="474"/>
      <c r="CIC5" s="474"/>
      <c r="CID5" s="481"/>
      <c r="CIE5" s="474"/>
      <c r="CIF5" s="498"/>
      <c r="CIG5" s="499"/>
      <c r="CIH5" s="474"/>
      <c r="CII5" s="474"/>
      <c r="CIJ5" s="481"/>
      <c r="CIK5" s="474"/>
      <c r="CIL5" s="498"/>
      <c r="CIM5" s="499"/>
      <c r="CIN5" s="474"/>
      <c r="CIO5" s="474"/>
      <c r="CIP5" s="481"/>
      <c r="CIQ5" s="474"/>
      <c r="CIR5" s="498"/>
      <c r="CIS5" s="499"/>
      <c r="CIT5" s="474"/>
      <c r="CIU5" s="474"/>
      <c r="CIV5" s="481"/>
      <c r="CIW5" s="474"/>
      <c r="CIX5" s="498"/>
      <c r="CIY5" s="499"/>
      <c r="CIZ5" s="474"/>
      <c r="CJA5" s="474"/>
      <c r="CJB5" s="481"/>
      <c r="CJC5" s="474"/>
      <c r="CJD5" s="498"/>
      <c r="CJE5" s="499"/>
      <c r="CJF5" s="474"/>
      <c r="CJG5" s="474"/>
      <c r="CJH5" s="481"/>
      <c r="CJI5" s="474"/>
      <c r="CJJ5" s="498"/>
      <c r="CJK5" s="499"/>
      <c r="CJL5" s="474"/>
      <c r="CJM5" s="474"/>
      <c r="CJN5" s="481"/>
      <c r="CJO5" s="474"/>
      <c r="CJP5" s="498"/>
      <c r="CJQ5" s="499"/>
      <c r="CJR5" s="474"/>
      <c r="CJS5" s="474"/>
      <c r="CJT5" s="481"/>
      <c r="CJU5" s="474"/>
      <c r="CJV5" s="498"/>
      <c r="CJW5" s="499"/>
      <c r="CJX5" s="474"/>
      <c r="CJY5" s="474"/>
      <c r="CJZ5" s="481"/>
      <c r="CKA5" s="474"/>
      <c r="CKB5" s="498"/>
      <c r="CKC5" s="499"/>
      <c r="CKD5" s="474"/>
      <c r="CKE5" s="474"/>
      <c r="CKF5" s="481"/>
      <c r="CKG5" s="474"/>
      <c r="CKH5" s="498"/>
      <c r="CKI5" s="499"/>
      <c r="CKJ5" s="474"/>
      <c r="CKK5" s="474"/>
      <c r="CKL5" s="481"/>
      <c r="CKM5" s="474"/>
      <c r="CKN5" s="498"/>
      <c r="CKO5" s="499"/>
      <c r="CKP5" s="474"/>
      <c r="CKQ5" s="474"/>
      <c r="CKR5" s="481"/>
      <c r="CKS5" s="474"/>
      <c r="CKT5" s="498"/>
      <c r="CKU5" s="499"/>
      <c r="CKV5" s="474"/>
      <c r="CKW5" s="474"/>
      <c r="CKX5" s="481"/>
      <c r="CKY5" s="474"/>
      <c r="CKZ5" s="498"/>
      <c r="CLA5" s="499"/>
      <c r="CLB5" s="474"/>
      <c r="CLC5" s="474"/>
      <c r="CLD5" s="481"/>
      <c r="CLE5" s="474"/>
      <c r="CLF5" s="498"/>
      <c r="CLG5" s="499"/>
      <c r="CLH5" s="474"/>
      <c r="CLI5" s="474"/>
      <c r="CLJ5" s="481"/>
      <c r="CLK5" s="474"/>
      <c r="CLL5" s="498"/>
      <c r="CLM5" s="499"/>
      <c r="CLN5" s="474"/>
      <c r="CLO5" s="474"/>
      <c r="CLP5" s="481"/>
      <c r="CLQ5" s="474"/>
      <c r="CLR5" s="498"/>
      <c r="CLS5" s="499"/>
      <c r="CLT5" s="474"/>
      <c r="CLU5" s="474"/>
      <c r="CLV5" s="481"/>
      <c r="CLW5" s="474"/>
      <c r="CLX5" s="498"/>
      <c r="CLY5" s="499"/>
      <c r="CLZ5" s="474"/>
      <c r="CMA5" s="474"/>
      <c r="CMB5" s="481"/>
      <c r="CMC5" s="474"/>
      <c r="CMD5" s="498"/>
      <c r="CME5" s="499"/>
      <c r="CMF5" s="474"/>
      <c r="CMG5" s="474"/>
      <c r="CMH5" s="481"/>
      <c r="CMI5" s="474"/>
      <c r="CMJ5" s="498"/>
      <c r="CMK5" s="499"/>
      <c r="CML5" s="474"/>
      <c r="CMM5" s="474"/>
      <c r="CMN5" s="481"/>
      <c r="CMO5" s="474"/>
      <c r="CMP5" s="498"/>
      <c r="CMQ5" s="499"/>
      <c r="CMR5" s="474"/>
      <c r="CMS5" s="474"/>
      <c r="CMT5" s="481"/>
      <c r="CMU5" s="474"/>
      <c r="CMV5" s="498"/>
      <c r="CMW5" s="499"/>
      <c r="CMX5" s="474"/>
      <c r="CMY5" s="474"/>
      <c r="CMZ5" s="481"/>
      <c r="CNA5" s="474"/>
      <c r="CNB5" s="498"/>
      <c r="CNC5" s="499"/>
      <c r="CND5" s="474"/>
      <c r="CNE5" s="474"/>
      <c r="CNF5" s="481"/>
      <c r="CNG5" s="474"/>
      <c r="CNH5" s="498"/>
      <c r="CNI5" s="499"/>
      <c r="CNJ5" s="474"/>
      <c r="CNK5" s="474"/>
      <c r="CNL5" s="481"/>
      <c r="CNM5" s="474"/>
      <c r="CNN5" s="498"/>
      <c r="CNO5" s="499"/>
      <c r="CNP5" s="474"/>
      <c r="CNQ5" s="474"/>
      <c r="CNR5" s="481"/>
      <c r="CNS5" s="474"/>
      <c r="CNT5" s="498"/>
      <c r="CNU5" s="499"/>
      <c r="CNV5" s="474"/>
      <c r="CNW5" s="474"/>
      <c r="CNX5" s="481"/>
      <c r="CNY5" s="474"/>
      <c r="CNZ5" s="498"/>
      <c r="COA5" s="499"/>
      <c r="COB5" s="474"/>
      <c r="COC5" s="474"/>
      <c r="COD5" s="481"/>
      <c r="COE5" s="474"/>
      <c r="COF5" s="498"/>
      <c r="COG5" s="499"/>
      <c r="COH5" s="474"/>
      <c r="COI5" s="474"/>
      <c r="COJ5" s="481"/>
      <c r="COK5" s="474"/>
      <c r="COL5" s="498"/>
      <c r="COM5" s="499"/>
      <c r="CON5" s="474"/>
      <c r="COO5" s="474"/>
      <c r="COP5" s="481"/>
      <c r="COQ5" s="474"/>
      <c r="COR5" s="498"/>
      <c r="COS5" s="499"/>
      <c r="COT5" s="474"/>
      <c r="COU5" s="474"/>
      <c r="COV5" s="481"/>
      <c r="COW5" s="474"/>
      <c r="COX5" s="498"/>
      <c r="COY5" s="499"/>
      <c r="COZ5" s="474"/>
      <c r="CPA5" s="474"/>
      <c r="CPB5" s="481"/>
      <c r="CPC5" s="474"/>
      <c r="CPD5" s="498"/>
      <c r="CPE5" s="499"/>
      <c r="CPF5" s="474"/>
      <c r="CPG5" s="474"/>
      <c r="CPH5" s="481"/>
      <c r="CPI5" s="474"/>
      <c r="CPJ5" s="498"/>
      <c r="CPK5" s="499"/>
      <c r="CPL5" s="474"/>
      <c r="CPM5" s="474"/>
      <c r="CPN5" s="481"/>
      <c r="CPO5" s="474"/>
      <c r="CPP5" s="498"/>
      <c r="CPQ5" s="499"/>
      <c r="CPR5" s="474"/>
      <c r="CPS5" s="474"/>
      <c r="CPT5" s="481"/>
      <c r="CPU5" s="474"/>
      <c r="CPV5" s="498"/>
      <c r="CPW5" s="499"/>
      <c r="CPX5" s="474"/>
      <c r="CPY5" s="474"/>
      <c r="CPZ5" s="481"/>
      <c r="CQA5" s="474"/>
      <c r="CQB5" s="498"/>
      <c r="CQC5" s="499"/>
      <c r="CQD5" s="474"/>
      <c r="CQE5" s="474"/>
      <c r="CQF5" s="481"/>
      <c r="CQG5" s="474"/>
      <c r="CQH5" s="498"/>
      <c r="CQI5" s="499"/>
      <c r="CQJ5" s="474"/>
      <c r="CQK5" s="474"/>
      <c r="CQL5" s="481"/>
      <c r="CQM5" s="474"/>
      <c r="CQN5" s="498"/>
      <c r="CQO5" s="499"/>
      <c r="CQP5" s="474"/>
      <c r="CQQ5" s="474"/>
      <c r="CQR5" s="481"/>
      <c r="CQS5" s="474"/>
      <c r="CQT5" s="498"/>
      <c r="CQU5" s="499"/>
      <c r="CQV5" s="474"/>
      <c r="CQW5" s="474"/>
      <c r="CQX5" s="481"/>
      <c r="CQY5" s="474"/>
      <c r="CQZ5" s="498"/>
      <c r="CRA5" s="499"/>
      <c r="CRB5" s="474"/>
      <c r="CRC5" s="474"/>
      <c r="CRD5" s="481"/>
      <c r="CRE5" s="474"/>
      <c r="CRF5" s="498"/>
      <c r="CRG5" s="499"/>
      <c r="CRH5" s="474"/>
      <c r="CRI5" s="474"/>
      <c r="CRJ5" s="481"/>
      <c r="CRK5" s="474"/>
      <c r="CRL5" s="498"/>
      <c r="CRM5" s="499"/>
      <c r="CRN5" s="474"/>
      <c r="CRO5" s="474"/>
      <c r="CRP5" s="481"/>
      <c r="CRQ5" s="474"/>
      <c r="CRR5" s="498"/>
      <c r="CRS5" s="499"/>
      <c r="CRT5" s="474"/>
      <c r="CRU5" s="474"/>
      <c r="CRV5" s="481"/>
      <c r="CRW5" s="474"/>
      <c r="CRX5" s="498"/>
      <c r="CRY5" s="499"/>
      <c r="CRZ5" s="474"/>
      <c r="CSA5" s="474"/>
      <c r="CSB5" s="481"/>
      <c r="CSC5" s="474"/>
      <c r="CSD5" s="498"/>
      <c r="CSE5" s="499"/>
      <c r="CSF5" s="474"/>
      <c r="CSG5" s="474"/>
      <c r="CSH5" s="481"/>
      <c r="CSI5" s="474"/>
      <c r="CSJ5" s="498"/>
      <c r="CSK5" s="499"/>
      <c r="CSL5" s="474"/>
      <c r="CSM5" s="474"/>
      <c r="CSN5" s="481"/>
      <c r="CSO5" s="474"/>
      <c r="CSP5" s="498"/>
      <c r="CSQ5" s="499"/>
      <c r="CSR5" s="474"/>
      <c r="CSS5" s="474"/>
      <c r="CST5" s="481"/>
      <c r="CSU5" s="474"/>
      <c r="CSV5" s="498"/>
      <c r="CSW5" s="499"/>
      <c r="CSX5" s="474"/>
      <c r="CSY5" s="474"/>
      <c r="CSZ5" s="481"/>
      <c r="CTA5" s="474"/>
      <c r="CTB5" s="498"/>
      <c r="CTC5" s="499"/>
      <c r="CTD5" s="474"/>
      <c r="CTE5" s="474"/>
      <c r="CTF5" s="481"/>
      <c r="CTG5" s="474"/>
      <c r="CTH5" s="498"/>
      <c r="CTI5" s="499"/>
      <c r="CTJ5" s="474"/>
      <c r="CTK5" s="474"/>
      <c r="CTL5" s="481"/>
      <c r="CTM5" s="474"/>
      <c r="CTN5" s="498"/>
      <c r="CTO5" s="499"/>
      <c r="CTP5" s="474"/>
      <c r="CTQ5" s="474"/>
      <c r="CTR5" s="481"/>
      <c r="CTS5" s="474"/>
      <c r="CTT5" s="498"/>
      <c r="CTU5" s="499"/>
      <c r="CTV5" s="474"/>
      <c r="CTW5" s="474"/>
      <c r="CTX5" s="481"/>
      <c r="CTY5" s="474"/>
      <c r="CTZ5" s="498"/>
      <c r="CUA5" s="499"/>
      <c r="CUB5" s="474"/>
      <c r="CUC5" s="474"/>
      <c r="CUD5" s="481"/>
      <c r="CUE5" s="474"/>
      <c r="CUF5" s="498"/>
      <c r="CUG5" s="499"/>
      <c r="CUH5" s="474"/>
      <c r="CUI5" s="474"/>
      <c r="CUJ5" s="481"/>
      <c r="CUK5" s="474"/>
      <c r="CUL5" s="498"/>
      <c r="CUM5" s="499"/>
      <c r="CUN5" s="474"/>
      <c r="CUO5" s="474"/>
      <c r="CUP5" s="481"/>
      <c r="CUQ5" s="474"/>
      <c r="CUR5" s="498"/>
      <c r="CUS5" s="499"/>
      <c r="CUT5" s="474"/>
      <c r="CUU5" s="474"/>
      <c r="CUV5" s="481"/>
      <c r="CUW5" s="474"/>
      <c r="CUX5" s="498"/>
      <c r="CUY5" s="499"/>
      <c r="CUZ5" s="474"/>
      <c r="CVA5" s="474"/>
      <c r="CVB5" s="481"/>
      <c r="CVC5" s="474"/>
      <c r="CVD5" s="498"/>
      <c r="CVE5" s="499"/>
      <c r="CVF5" s="474"/>
      <c r="CVG5" s="474"/>
      <c r="CVH5" s="481"/>
      <c r="CVI5" s="474"/>
      <c r="CVJ5" s="498"/>
      <c r="CVK5" s="499"/>
      <c r="CVL5" s="474"/>
      <c r="CVM5" s="474"/>
      <c r="CVN5" s="481"/>
      <c r="CVO5" s="474"/>
      <c r="CVP5" s="498"/>
      <c r="CVQ5" s="499"/>
      <c r="CVR5" s="474"/>
      <c r="CVS5" s="474"/>
      <c r="CVT5" s="481"/>
      <c r="CVU5" s="474"/>
      <c r="CVV5" s="498"/>
      <c r="CVW5" s="499"/>
      <c r="CVX5" s="474"/>
      <c r="CVY5" s="474"/>
      <c r="CVZ5" s="481"/>
      <c r="CWA5" s="474"/>
      <c r="CWB5" s="498"/>
      <c r="CWC5" s="499"/>
      <c r="CWD5" s="474"/>
      <c r="CWE5" s="474"/>
      <c r="CWF5" s="481"/>
      <c r="CWG5" s="474"/>
      <c r="CWH5" s="498"/>
      <c r="CWI5" s="499"/>
      <c r="CWJ5" s="474"/>
      <c r="CWK5" s="474"/>
      <c r="CWL5" s="481"/>
      <c r="CWM5" s="474"/>
      <c r="CWN5" s="498"/>
      <c r="CWO5" s="499"/>
      <c r="CWP5" s="474"/>
      <c r="CWQ5" s="474"/>
      <c r="CWR5" s="481"/>
      <c r="CWS5" s="474"/>
      <c r="CWT5" s="498"/>
      <c r="CWU5" s="499"/>
      <c r="CWV5" s="474"/>
      <c r="CWW5" s="474"/>
      <c r="CWX5" s="481"/>
      <c r="CWY5" s="474"/>
      <c r="CWZ5" s="498"/>
      <c r="CXA5" s="499"/>
      <c r="CXB5" s="474"/>
      <c r="CXC5" s="474"/>
      <c r="CXD5" s="481"/>
      <c r="CXE5" s="474"/>
      <c r="CXF5" s="498"/>
      <c r="CXG5" s="499"/>
      <c r="CXH5" s="474"/>
      <c r="CXI5" s="474"/>
      <c r="CXJ5" s="481"/>
      <c r="CXK5" s="474"/>
      <c r="CXL5" s="498"/>
      <c r="CXM5" s="499"/>
      <c r="CXN5" s="474"/>
      <c r="CXO5" s="474"/>
      <c r="CXP5" s="481"/>
      <c r="CXQ5" s="474"/>
      <c r="CXR5" s="498"/>
      <c r="CXS5" s="499"/>
      <c r="CXT5" s="474"/>
      <c r="CXU5" s="474"/>
      <c r="CXV5" s="481"/>
      <c r="CXW5" s="474"/>
      <c r="CXX5" s="498"/>
      <c r="CXY5" s="499"/>
      <c r="CXZ5" s="474"/>
      <c r="CYA5" s="474"/>
      <c r="CYB5" s="481"/>
      <c r="CYC5" s="474"/>
      <c r="CYD5" s="498"/>
      <c r="CYE5" s="499"/>
      <c r="CYF5" s="474"/>
      <c r="CYG5" s="474"/>
      <c r="CYH5" s="481"/>
      <c r="CYI5" s="474"/>
      <c r="CYJ5" s="498"/>
      <c r="CYK5" s="499"/>
      <c r="CYL5" s="474"/>
      <c r="CYM5" s="474"/>
      <c r="CYN5" s="481"/>
      <c r="CYO5" s="474"/>
      <c r="CYP5" s="498"/>
      <c r="CYQ5" s="499"/>
      <c r="CYR5" s="474"/>
      <c r="CYS5" s="474"/>
      <c r="CYT5" s="481"/>
      <c r="CYU5" s="474"/>
      <c r="CYV5" s="498"/>
      <c r="CYW5" s="499"/>
      <c r="CYX5" s="474"/>
      <c r="CYY5" s="474"/>
      <c r="CYZ5" s="481"/>
      <c r="CZA5" s="474"/>
      <c r="CZB5" s="498"/>
      <c r="CZC5" s="499"/>
      <c r="CZD5" s="474"/>
      <c r="CZE5" s="474"/>
      <c r="CZF5" s="481"/>
      <c r="CZG5" s="474"/>
      <c r="CZH5" s="498"/>
      <c r="CZI5" s="499"/>
      <c r="CZJ5" s="474"/>
      <c r="CZK5" s="474"/>
      <c r="CZL5" s="481"/>
      <c r="CZM5" s="474"/>
      <c r="CZN5" s="498"/>
      <c r="CZO5" s="499"/>
      <c r="CZP5" s="474"/>
      <c r="CZQ5" s="474"/>
      <c r="CZR5" s="481"/>
      <c r="CZS5" s="474"/>
      <c r="CZT5" s="498"/>
      <c r="CZU5" s="499"/>
      <c r="CZV5" s="474"/>
      <c r="CZW5" s="474"/>
      <c r="CZX5" s="481"/>
      <c r="CZY5" s="474"/>
      <c r="CZZ5" s="498"/>
      <c r="DAA5" s="499"/>
      <c r="DAB5" s="474"/>
      <c r="DAC5" s="474"/>
      <c r="DAD5" s="481"/>
      <c r="DAE5" s="474"/>
      <c r="DAF5" s="498"/>
      <c r="DAG5" s="499"/>
      <c r="DAH5" s="474"/>
      <c r="DAI5" s="474"/>
      <c r="DAJ5" s="481"/>
      <c r="DAK5" s="474"/>
      <c r="DAL5" s="498"/>
      <c r="DAM5" s="499"/>
      <c r="DAN5" s="474"/>
      <c r="DAO5" s="474"/>
      <c r="DAP5" s="481"/>
      <c r="DAQ5" s="474"/>
      <c r="DAR5" s="498"/>
      <c r="DAS5" s="499"/>
      <c r="DAT5" s="474"/>
      <c r="DAU5" s="474"/>
      <c r="DAV5" s="481"/>
      <c r="DAW5" s="474"/>
      <c r="DAX5" s="498"/>
      <c r="DAY5" s="499"/>
      <c r="DAZ5" s="474"/>
      <c r="DBA5" s="474"/>
      <c r="DBB5" s="481"/>
      <c r="DBC5" s="474"/>
      <c r="DBD5" s="498"/>
      <c r="DBE5" s="499"/>
      <c r="DBF5" s="474"/>
      <c r="DBG5" s="474"/>
      <c r="DBH5" s="481"/>
      <c r="DBI5" s="474"/>
      <c r="DBJ5" s="498"/>
      <c r="DBK5" s="499"/>
      <c r="DBL5" s="474"/>
      <c r="DBM5" s="474"/>
      <c r="DBN5" s="481"/>
      <c r="DBO5" s="474"/>
      <c r="DBP5" s="498"/>
      <c r="DBQ5" s="499"/>
      <c r="DBR5" s="474"/>
      <c r="DBS5" s="474"/>
      <c r="DBT5" s="481"/>
      <c r="DBU5" s="474"/>
      <c r="DBV5" s="498"/>
      <c r="DBW5" s="499"/>
      <c r="DBX5" s="474"/>
      <c r="DBY5" s="474"/>
      <c r="DBZ5" s="481"/>
      <c r="DCA5" s="474"/>
      <c r="DCB5" s="498"/>
      <c r="DCC5" s="499"/>
      <c r="DCD5" s="474"/>
      <c r="DCE5" s="474"/>
      <c r="DCF5" s="481"/>
      <c r="DCG5" s="474"/>
      <c r="DCH5" s="498"/>
      <c r="DCI5" s="499"/>
      <c r="DCJ5" s="474"/>
      <c r="DCK5" s="474"/>
      <c r="DCL5" s="481"/>
      <c r="DCM5" s="474"/>
      <c r="DCN5" s="498"/>
      <c r="DCO5" s="499"/>
      <c r="DCP5" s="474"/>
      <c r="DCQ5" s="474"/>
      <c r="DCR5" s="481"/>
      <c r="DCS5" s="474"/>
      <c r="DCT5" s="498"/>
      <c r="DCU5" s="499"/>
      <c r="DCV5" s="474"/>
      <c r="DCW5" s="474"/>
      <c r="DCX5" s="481"/>
      <c r="DCY5" s="474"/>
      <c r="DCZ5" s="498"/>
      <c r="DDA5" s="499"/>
      <c r="DDB5" s="474"/>
      <c r="DDC5" s="474"/>
      <c r="DDD5" s="481"/>
      <c r="DDE5" s="474"/>
      <c r="DDF5" s="498"/>
      <c r="DDG5" s="499"/>
      <c r="DDH5" s="474"/>
      <c r="DDI5" s="474"/>
      <c r="DDJ5" s="481"/>
      <c r="DDK5" s="474"/>
      <c r="DDL5" s="498"/>
      <c r="DDM5" s="499"/>
      <c r="DDN5" s="474"/>
      <c r="DDO5" s="474"/>
      <c r="DDP5" s="481"/>
      <c r="DDQ5" s="474"/>
      <c r="DDR5" s="498"/>
      <c r="DDS5" s="499"/>
      <c r="DDT5" s="474"/>
      <c r="DDU5" s="474"/>
      <c r="DDV5" s="481"/>
      <c r="DDW5" s="474"/>
      <c r="DDX5" s="498"/>
      <c r="DDY5" s="499"/>
      <c r="DDZ5" s="474"/>
      <c r="DEA5" s="474"/>
      <c r="DEB5" s="481"/>
      <c r="DEC5" s="474"/>
      <c r="DED5" s="498"/>
      <c r="DEE5" s="499"/>
      <c r="DEF5" s="474"/>
      <c r="DEG5" s="474"/>
      <c r="DEH5" s="481"/>
      <c r="DEI5" s="474"/>
      <c r="DEJ5" s="498"/>
      <c r="DEK5" s="499"/>
      <c r="DEL5" s="474"/>
      <c r="DEM5" s="474"/>
      <c r="DEN5" s="481"/>
      <c r="DEO5" s="474"/>
      <c r="DEP5" s="498"/>
      <c r="DEQ5" s="499"/>
      <c r="DER5" s="474"/>
      <c r="DES5" s="474"/>
      <c r="DET5" s="481"/>
      <c r="DEU5" s="474"/>
      <c r="DEV5" s="498"/>
      <c r="DEW5" s="499"/>
      <c r="DEX5" s="474"/>
      <c r="DEY5" s="474"/>
      <c r="DEZ5" s="481"/>
      <c r="DFA5" s="474"/>
      <c r="DFB5" s="498"/>
      <c r="DFC5" s="499"/>
      <c r="DFD5" s="474"/>
      <c r="DFE5" s="474"/>
      <c r="DFF5" s="481"/>
      <c r="DFG5" s="474"/>
      <c r="DFH5" s="498"/>
      <c r="DFI5" s="499"/>
      <c r="DFJ5" s="474"/>
      <c r="DFK5" s="474"/>
      <c r="DFL5" s="481"/>
      <c r="DFM5" s="474"/>
      <c r="DFN5" s="498"/>
      <c r="DFO5" s="499"/>
      <c r="DFP5" s="474"/>
      <c r="DFQ5" s="474"/>
      <c r="DFR5" s="481"/>
      <c r="DFS5" s="474"/>
      <c r="DFT5" s="498"/>
      <c r="DFU5" s="499"/>
      <c r="DFV5" s="474"/>
      <c r="DFW5" s="474"/>
      <c r="DFX5" s="481"/>
      <c r="DFY5" s="474"/>
      <c r="DFZ5" s="498"/>
      <c r="DGA5" s="499"/>
      <c r="DGB5" s="474"/>
      <c r="DGC5" s="474"/>
      <c r="DGD5" s="481"/>
      <c r="DGE5" s="474"/>
      <c r="DGF5" s="498"/>
      <c r="DGG5" s="499"/>
      <c r="DGH5" s="474"/>
      <c r="DGI5" s="474"/>
      <c r="DGJ5" s="481"/>
      <c r="DGK5" s="474"/>
      <c r="DGL5" s="498"/>
      <c r="DGM5" s="499"/>
      <c r="DGN5" s="474"/>
      <c r="DGO5" s="474"/>
      <c r="DGP5" s="481"/>
      <c r="DGQ5" s="474"/>
      <c r="DGR5" s="498"/>
      <c r="DGS5" s="499"/>
      <c r="DGT5" s="474"/>
      <c r="DGU5" s="474"/>
      <c r="DGV5" s="481"/>
      <c r="DGW5" s="474"/>
      <c r="DGX5" s="498"/>
      <c r="DGY5" s="499"/>
      <c r="DGZ5" s="474"/>
      <c r="DHA5" s="474"/>
      <c r="DHB5" s="481"/>
      <c r="DHC5" s="474"/>
      <c r="DHD5" s="498"/>
      <c r="DHE5" s="499"/>
      <c r="DHF5" s="474"/>
      <c r="DHG5" s="474"/>
      <c r="DHH5" s="481"/>
      <c r="DHI5" s="474"/>
      <c r="DHJ5" s="498"/>
      <c r="DHK5" s="499"/>
      <c r="DHL5" s="474"/>
      <c r="DHM5" s="474"/>
      <c r="DHN5" s="481"/>
      <c r="DHO5" s="474"/>
      <c r="DHP5" s="498"/>
      <c r="DHQ5" s="499"/>
      <c r="DHR5" s="474"/>
      <c r="DHS5" s="474"/>
      <c r="DHT5" s="481"/>
      <c r="DHU5" s="474"/>
      <c r="DHV5" s="498"/>
      <c r="DHW5" s="499"/>
      <c r="DHX5" s="474"/>
      <c r="DHY5" s="474"/>
      <c r="DHZ5" s="481"/>
      <c r="DIA5" s="474"/>
      <c r="DIB5" s="498"/>
      <c r="DIC5" s="499"/>
      <c r="DID5" s="474"/>
      <c r="DIE5" s="474"/>
      <c r="DIF5" s="481"/>
      <c r="DIG5" s="474"/>
      <c r="DIH5" s="498"/>
      <c r="DII5" s="499"/>
      <c r="DIJ5" s="474"/>
      <c r="DIK5" s="474"/>
      <c r="DIL5" s="481"/>
      <c r="DIM5" s="474"/>
      <c r="DIN5" s="498"/>
      <c r="DIO5" s="499"/>
      <c r="DIP5" s="474"/>
      <c r="DIQ5" s="474"/>
      <c r="DIR5" s="481"/>
      <c r="DIS5" s="474"/>
      <c r="DIT5" s="498"/>
      <c r="DIU5" s="499"/>
      <c r="DIV5" s="474"/>
      <c r="DIW5" s="474"/>
      <c r="DIX5" s="481"/>
      <c r="DIY5" s="474"/>
      <c r="DIZ5" s="498"/>
      <c r="DJA5" s="499"/>
      <c r="DJB5" s="474"/>
      <c r="DJC5" s="474"/>
      <c r="DJD5" s="481"/>
      <c r="DJE5" s="474"/>
      <c r="DJF5" s="498"/>
      <c r="DJG5" s="499"/>
      <c r="DJH5" s="474"/>
      <c r="DJI5" s="474"/>
      <c r="DJJ5" s="481"/>
      <c r="DJK5" s="474"/>
      <c r="DJL5" s="498"/>
      <c r="DJM5" s="499"/>
      <c r="DJN5" s="474"/>
      <c r="DJO5" s="474"/>
      <c r="DJP5" s="481"/>
      <c r="DJQ5" s="474"/>
      <c r="DJR5" s="498"/>
      <c r="DJS5" s="499"/>
      <c r="DJT5" s="474"/>
      <c r="DJU5" s="474"/>
      <c r="DJV5" s="481"/>
      <c r="DJW5" s="474"/>
      <c r="DJX5" s="498"/>
      <c r="DJY5" s="499"/>
      <c r="DJZ5" s="474"/>
      <c r="DKA5" s="474"/>
      <c r="DKB5" s="481"/>
      <c r="DKC5" s="474"/>
      <c r="DKD5" s="498"/>
      <c r="DKE5" s="499"/>
      <c r="DKF5" s="474"/>
      <c r="DKG5" s="474"/>
      <c r="DKH5" s="481"/>
      <c r="DKI5" s="474"/>
      <c r="DKJ5" s="498"/>
      <c r="DKK5" s="499"/>
      <c r="DKL5" s="474"/>
      <c r="DKM5" s="474"/>
      <c r="DKN5" s="481"/>
      <c r="DKO5" s="474"/>
      <c r="DKP5" s="498"/>
      <c r="DKQ5" s="499"/>
      <c r="DKR5" s="474"/>
      <c r="DKS5" s="474"/>
      <c r="DKT5" s="481"/>
      <c r="DKU5" s="474"/>
      <c r="DKV5" s="498"/>
      <c r="DKW5" s="499"/>
      <c r="DKX5" s="474"/>
      <c r="DKY5" s="474"/>
      <c r="DKZ5" s="481"/>
      <c r="DLA5" s="474"/>
      <c r="DLB5" s="498"/>
      <c r="DLC5" s="499"/>
      <c r="DLD5" s="474"/>
      <c r="DLE5" s="474"/>
      <c r="DLF5" s="481"/>
      <c r="DLG5" s="474"/>
      <c r="DLH5" s="498"/>
      <c r="DLI5" s="499"/>
      <c r="DLJ5" s="474"/>
      <c r="DLK5" s="474"/>
      <c r="DLL5" s="481"/>
      <c r="DLM5" s="474"/>
      <c r="DLN5" s="498"/>
      <c r="DLO5" s="499"/>
      <c r="DLP5" s="474"/>
      <c r="DLQ5" s="474"/>
      <c r="DLR5" s="481"/>
      <c r="DLS5" s="474"/>
      <c r="DLT5" s="498"/>
      <c r="DLU5" s="499"/>
      <c r="DLV5" s="474"/>
      <c r="DLW5" s="474"/>
      <c r="DLX5" s="481"/>
      <c r="DLY5" s="474"/>
      <c r="DLZ5" s="498"/>
      <c r="DMA5" s="499"/>
      <c r="DMB5" s="474"/>
      <c r="DMC5" s="474"/>
      <c r="DMD5" s="481"/>
      <c r="DME5" s="474"/>
      <c r="DMF5" s="498"/>
      <c r="DMG5" s="499"/>
      <c r="DMH5" s="474"/>
      <c r="DMI5" s="474"/>
      <c r="DMJ5" s="481"/>
      <c r="DMK5" s="474"/>
      <c r="DML5" s="498"/>
      <c r="DMM5" s="499"/>
      <c r="DMN5" s="474"/>
      <c r="DMO5" s="474"/>
      <c r="DMP5" s="481"/>
      <c r="DMQ5" s="474"/>
      <c r="DMR5" s="498"/>
      <c r="DMS5" s="499"/>
      <c r="DMT5" s="474"/>
      <c r="DMU5" s="474"/>
      <c r="DMV5" s="481"/>
      <c r="DMW5" s="474"/>
      <c r="DMX5" s="498"/>
      <c r="DMY5" s="499"/>
      <c r="DMZ5" s="474"/>
      <c r="DNA5" s="474"/>
      <c r="DNB5" s="481"/>
      <c r="DNC5" s="474"/>
      <c r="DND5" s="498"/>
      <c r="DNE5" s="499"/>
      <c r="DNF5" s="474"/>
      <c r="DNG5" s="474"/>
      <c r="DNH5" s="481"/>
      <c r="DNI5" s="474"/>
      <c r="DNJ5" s="498"/>
      <c r="DNK5" s="499"/>
      <c r="DNL5" s="474"/>
      <c r="DNM5" s="474"/>
      <c r="DNN5" s="481"/>
      <c r="DNO5" s="474"/>
      <c r="DNP5" s="498"/>
      <c r="DNQ5" s="499"/>
      <c r="DNR5" s="474"/>
      <c r="DNS5" s="474"/>
      <c r="DNT5" s="481"/>
      <c r="DNU5" s="474"/>
      <c r="DNV5" s="498"/>
      <c r="DNW5" s="499"/>
      <c r="DNX5" s="474"/>
      <c r="DNY5" s="474"/>
      <c r="DNZ5" s="481"/>
      <c r="DOA5" s="474"/>
      <c r="DOB5" s="498"/>
      <c r="DOC5" s="499"/>
      <c r="DOD5" s="474"/>
      <c r="DOE5" s="474"/>
      <c r="DOF5" s="481"/>
      <c r="DOG5" s="474"/>
      <c r="DOH5" s="498"/>
      <c r="DOI5" s="499"/>
      <c r="DOJ5" s="474"/>
      <c r="DOK5" s="474"/>
      <c r="DOL5" s="481"/>
      <c r="DOM5" s="474"/>
      <c r="DON5" s="498"/>
      <c r="DOO5" s="499"/>
      <c r="DOP5" s="474"/>
      <c r="DOQ5" s="474"/>
      <c r="DOR5" s="481"/>
      <c r="DOS5" s="474"/>
      <c r="DOT5" s="498"/>
      <c r="DOU5" s="499"/>
      <c r="DOV5" s="474"/>
      <c r="DOW5" s="474"/>
      <c r="DOX5" s="481"/>
      <c r="DOY5" s="474"/>
      <c r="DOZ5" s="498"/>
      <c r="DPA5" s="499"/>
      <c r="DPB5" s="474"/>
      <c r="DPC5" s="474"/>
      <c r="DPD5" s="481"/>
      <c r="DPE5" s="474"/>
      <c r="DPF5" s="498"/>
      <c r="DPG5" s="499"/>
      <c r="DPH5" s="474"/>
      <c r="DPI5" s="474"/>
      <c r="DPJ5" s="481"/>
      <c r="DPK5" s="474"/>
      <c r="DPL5" s="498"/>
      <c r="DPM5" s="499"/>
      <c r="DPN5" s="474"/>
      <c r="DPO5" s="474"/>
      <c r="DPP5" s="481"/>
      <c r="DPQ5" s="474"/>
      <c r="DPR5" s="498"/>
      <c r="DPS5" s="499"/>
      <c r="DPT5" s="474"/>
      <c r="DPU5" s="474"/>
      <c r="DPV5" s="481"/>
      <c r="DPW5" s="474"/>
      <c r="DPX5" s="498"/>
      <c r="DPY5" s="499"/>
      <c r="DPZ5" s="474"/>
      <c r="DQA5" s="474"/>
      <c r="DQB5" s="481"/>
      <c r="DQC5" s="474"/>
      <c r="DQD5" s="498"/>
      <c r="DQE5" s="499"/>
      <c r="DQF5" s="474"/>
      <c r="DQG5" s="474"/>
      <c r="DQH5" s="481"/>
      <c r="DQI5" s="474"/>
      <c r="DQJ5" s="498"/>
      <c r="DQK5" s="499"/>
      <c r="DQL5" s="474"/>
      <c r="DQM5" s="474"/>
      <c r="DQN5" s="481"/>
      <c r="DQO5" s="474"/>
      <c r="DQP5" s="498"/>
      <c r="DQQ5" s="499"/>
      <c r="DQR5" s="474"/>
      <c r="DQS5" s="474"/>
      <c r="DQT5" s="481"/>
      <c r="DQU5" s="474"/>
      <c r="DQV5" s="498"/>
      <c r="DQW5" s="499"/>
      <c r="DQX5" s="474"/>
      <c r="DQY5" s="474"/>
      <c r="DQZ5" s="481"/>
      <c r="DRA5" s="474"/>
      <c r="DRB5" s="498"/>
      <c r="DRC5" s="499"/>
      <c r="DRD5" s="474"/>
      <c r="DRE5" s="474"/>
      <c r="DRF5" s="481"/>
      <c r="DRG5" s="474"/>
      <c r="DRH5" s="498"/>
      <c r="DRI5" s="499"/>
      <c r="DRJ5" s="474"/>
      <c r="DRK5" s="474"/>
      <c r="DRL5" s="481"/>
      <c r="DRM5" s="474"/>
      <c r="DRN5" s="498"/>
      <c r="DRO5" s="499"/>
      <c r="DRP5" s="474"/>
      <c r="DRQ5" s="474"/>
      <c r="DRR5" s="481"/>
      <c r="DRS5" s="474"/>
      <c r="DRT5" s="498"/>
      <c r="DRU5" s="499"/>
      <c r="DRV5" s="474"/>
      <c r="DRW5" s="474"/>
      <c r="DRX5" s="481"/>
      <c r="DRY5" s="474"/>
      <c r="DRZ5" s="498"/>
      <c r="DSA5" s="499"/>
      <c r="DSB5" s="474"/>
      <c r="DSC5" s="474"/>
      <c r="DSD5" s="481"/>
      <c r="DSE5" s="474"/>
      <c r="DSF5" s="498"/>
      <c r="DSG5" s="499"/>
      <c r="DSH5" s="474"/>
      <c r="DSI5" s="474"/>
      <c r="DSJ5" s="481"/>
      <c r="DSK5" s="474"/>
      <c r="DSL5" s="498"/>
      <c r="DSM5" s="499"/>
      <c r="DSN5" s="474"/>
      <c r="DSO5" s="474"/>
      <c r="DSP5" s="481"/>
      <c r="DSQ5" s="474"/>
      <c r="DSR5" s="498"/>
      <c r="DSS5" s="499"/>
      <c r="DST5" s="474"/>
      <c r="DSU5" s="474"/>
      <c r="DSV5" s="481"/>
      <c r="DSW5" s="474"/>
      <c r="DSX5" s="498"/>
      <c r="DSY5" s="499"/>
      <c r="DSZ5" s="474"/>
      <c r="DTA5" s="474"/>
      <c r="DTB5" s="481"/>
      <c r="DTC5" s="474"/>
      <c r="DTD5" s="498"/>
      <c r="DTE5" s="499"/>
      <c r="DTF5" s="474"/>
      <c r="DTG5" s="474"/>
      <c r="DTH5" s="481"/>
      <c r="DTI5" s="474"/>
      <c r="DTJ5" s="498"/>
      <c r="DTK5" s="499"/>
      <c r="DTL5" s="474"/>
      <c r="DTM5" s="474"/>
      <c r="DTN5" s="481"/>
      <c r="DTO5" s="474"/>
      <c r="DTP5" s="498"/>
      <c r="DTQ5" s="499"/>
      <c r="DTR5" s="474"/>
      <c r="DTS5" s="474"/>
      <c r="DTT5" s="481"/>
      <c r="DTU5" s="474"/>
      <c r="DTV5" s="498"/>
      <c r="DTW5" s="499"/>
      <c r="DTX5" s="474"/>
      <c r="DTY5" s="474"/>
      <c r="DTZ5" s="481"/>
      <c r="DUA5" s="474"/>
      <c r="DUB5" s="498"/>
      <c r="DUC5" s="499"/>
      <c r="DUD5" s="474"/>
      <c r="DUE5" s="474"/>
      <c r="DUF5" s="481"/>
      <c r="DUG5" s="474"/>
      <c r="DUH5" s="498"/>
      <c r="DUI5" s="499"/>
      <c r="DUJ5" s="474"/>
      <c r="DUK5" s="474"/>
      <c r="DUL5" s="481"/>
      <c r="DUM5" s="474"/>
      <c r="DUN5" s="498"/>
      <c r="DUO5" s="499"/>
      <c r="DUP5" s="474"/>
      <c r="DUQ5" s="474"/>
      <c r="DUR5" s="481"/>
      <c r="DUS5" s="474"/>
      <c r="DUT5" s="498"/>
      <c r="DUU5" s="499"/>
      <c r="DUV5" s="474"/>
      <c r="DUW5" s="474"/>
      <c r="DUX5" s="481"/>
      <c r="DUY5" s="474"/>
      <c r="DUZ5" s="498"/>
      <c r="DVA5" s="499"/>
      <c r="DVB5" s="474"/>
      <c r="DVC5" s="474"/>
      <c r="DVD5" s="481"/>
      <c r="DVE5" s="474"/>
      <c r="DVF5" s="498"/>
      <c r="DVG5" s="499"/>
      <c r="DVH5" s="474"/>
      <c r="DVI5" s="474"/>
      <c r="DVJ5" s="481"/>
      <c r="DVK5" s="474"/>
      <c r="DVL5" s="498"/>
      <c r="DVM5" s="499"/>
      <c r="DVN5" s="474"/>
      <c r="DVO5" s="474"/>
      <c r="DVP5" s="481"/>
      <c r="DVQ5" s="474"/>
      <c r="DVR5" s="498"/>
      <c r="DVS5" s="499"/>
      <c r="DVT5" s="474"/>
      <c r="DVU5" s="474"/>
      <c r="DVV5" s="481"/>
      <c r="DVW5" s="474"/>
      <c r="DVX5" s="498"/>
      <c r="DVY5" s="499"/>
      <c r="DVZ5" s="474"/>
      <c r="DWA5" s="474"/>
      <c r="DWB5" s="481"/>
      <c r="DWC5" s="474"/>
      <c r="DWD5" s="498"/>
      <c r="DWE5" s="499"/>
      <c r="DWF5" s="474"/>
      <c r="DWG5" s="474"/>
      <c r="DWH5" s="481"/>
      <c r="DWI5" s="474"/>
      <c r="DWJ5" s="498"/>
      <c r="DWK5" s="499"/>
      <c r="DWL5" s="474"/>
      <c r="DWM5" s="474"/>
      <c r="DWN5" s="481"/>
      <c r="DWO5" s="474"/>
      <c r="DWP5" s="498"/>
      <c r="DWQ5" s="499"/>
      <c r="DWR5" s="474"/>
      <c r="DWS5" s="474"/>
      <c r="DWT5" s="481"/>
      <c r="DWU5" s="474"/>
      <c r="DWV5" s="498"/>
      <c r="DWW5" s="499"/>
      <c r="DWX5" s="474"/>
      <c r="DWY5" s="474"/>
      <c r="DWZ5" s="481"/>
      <c r="DXA5" s="474"/>
      <c r="DXB5" s="498"/>
      <c r="DXC5" s="499"/>
      <c r="DXD5" s="474"/>
      <c r="DXE5" s="474"/>
      <c r="DXF5" s="481"/>
      <c r="DXG5" s="474"/>
      <c r="DXH5" s="498"/>
      <c r="DXI5" s="499"/>
      <c r="DXJ5" s="474"/>
      <c r="DXK5" s="474"/>
      <c r="DXL5" s="481"/>
      <c r="DXM5" s="474"/>
      <c r="DXN5" s="498"/>
      <c r="DXO5" s="499"/>
      <c r="DXP5" s="474"/>
      <c r="DXQ5" s="474"/>
      <c r="DXR5" s="481"/>
      <c r="DXS5" s="474"/>
      <c r="DXT5" s="498"/>
      <c r="DXU5" s="499"/>
      <c r="DXV5" s="474"/>
      <c r="DXW5" s="474"/>
      <c r="DXX5" s="481"/>
      <c r="DXY5" s="474"/>
      <c r="DXZ5" s="498"/>
      <c r="DYA5" s="499"/>
      <c r="DYB5" s="474"/>
      <c r="DYC5" s="474"/>
      <c r="DYD5" s="481"/>
      <c r="DYE5" s="474"/>
      <c r="DYF5" s="498"/>
      <c r="DYG5" s="499"/>
      <c r="DYH5" s="474"/>
      <c r="DYI5" s="474"/>
      <c r="DYJ5" s="481"/>
      <c r="DYK5" s="474"/>
      <c r="DYL5" s="498"/>
      <c r="DYM5" s="499"/>
      <c r="DYN5" s="474"/>
      <c r="DYO5" s="474"/>
      <c r="DYP5" s="481"/>
      <c r="DYQ5" s="474"/>
      <c r="DYR5" s="498"/>
      <c r="DYS5" s="499"/>
      <c r="DYT5" s="474"/>
      <c r="DYU5" s="474"/>
      <c r="DYV5" s="481"/>
      <c r="DYW5" s="474"/>
      <c r="DYX5" s="498"/>
      <c r="DYY5" s="499"/>
      <c r="DYZ5" s="474"/>
      <c r="DZA5" s="474"/>
      <c r="DZB5" s="481"/>
      <c r="DZC5" s="474"/>
      <c r="DZD5" s="498"/>
      <c r="DZE5" s="499"/>
      <c r="DZF5" s="474"/>
      <c r="DZG5" s="474"/>
      <c r="DZH5" s="481"/>
      <c r="DZI5" s="474"/>
      <c r="DZJ5" s="498"/>
      <c r="DZK5" s="499"/>
      <c r="DZL5" s="474"/>
      <c r="DZM5" s="474"/>
      <c r="DZN5" s="481"/>
      <c r="DZO5" s="474"/>
      <c r="DZP5" s="498"/>
      <c r="DZQ5" s="499"/>
      <c r="DZR5" s="474"/>
      <c r="DZS5" s="474"/>
      <c r="DZT5" s="481"/>
      <c r="DZU5" s="474"/>
      <c r="DZV5" s="498"/>
      <c r="DZW5" s="499"/>
      <c r="DZX5" s="474"/>
      <c r="DZY5" s="474"/>
      <c r="DZZ5" s="481"/>
      <c r="EAA5" s="474"/>
      <c r="EAB5" s="498"/>
      <c r="EAC5" s="499"/>
      <c r="EAD5" s="474"/>
      <c r="EAE5" s="474"/>
      <c r="EAF5" s="481"/>
      <c r="EAG5" s="474"/>
      <c r="EAH5" s="498"/>
      <c r="EAI5" s="499"/>
      <c r="EAJ5" s="474"/>
      <c r="EAK5" s="474"/>
      <c r="EAL5" s="481"/>
      <c r="EAM5" s="474"/>
      <c r="EAN5" s="498"/>
      <c r="EAO5" s="499"/>
      <c r="EAP5" s="474"/>
      <c r="EAQ5" s="474"/>
      <c r="EAR5" s="481"/>
      <c r="EAS5" s="474"/>
      <c r="EAT5" s="498"/>
      <c r="EAU5" s="499"/>
      <c r="EAV5" s="474"/>
      <c r="EAW5" s="474"/>
      <c r="EAX5" s="481"/>
      <c r="EAY5" s="474"/>
      <c r="EAZ5" s="498"/>
      <c r="EBA5" s="499"/>
      <c r="EBB5" s="474"/>
      <c r="EBC5" s="474"/>
      <c r="EBD5" s="481"/>
      <c r="EBE5" s="474"/>
      <c r="EBF5" s="498"/>
      <c r="EBG5" s="499"/>
      <c r="EBH5" s="474"/>
      <c r="EBI5" s="474"/>
      <c r="EBJ5" s="481"/>
      <c r="EBK5" s="474"/>
      <c r="EBL5" s="498"/>
      <c r="EBM5" s="499"/>
      <c r="EBN5" s="474"/>
      <c r="EBO5" s="474"/>
      <c r="EBP5" s="481"/>
      <c r="EBQ5" s="474"/>
      <c r="EBR5" s="498"/>
      <c r="EBS5" s="499"/>
      <c r="EBT5" s="474"/>
      <c r="EBU5" s="474"/>
      <c r="EBV5" s="481"/>
      <c r="EBW5" s="474"/>
      <c r="EBX5" s="498"/>
      <c r="EBY5" s="499"/>
      <c r="EBZ5" s="474"/>
      <c r="ECA5" s="474"/>
      <c r="ECB5" s="481"/>
      <c r="ECC5" s="474"/>
      <c r="ECD5" s="498"/>
      <c r="ECE5" s="499"/>
      <c r="ECF5" s="474"/>
      <c r="ECG5" s="474"/>
      <c r="ECH5" s="481"/>
      <c r="ECI5" s="474"/>
      <c r="ECJ5" s="498"/>
      <c r="ECK5" s="499"/>
      <c r="ECL5" s="474"/>
      <c r="ECM5" s="474"/>
      <c r="ECN5" s="481"/>
      <c r="ECO5" s="474"/>
      <c r="ECP5" s="498"/>
      <c r="ECQ5" s="499"/>
      <c r="ECR5" s="474"/>
      <c r="ECS5" s="474"/>
      <c r="ECT5" s="481"/>
      <c r="ECU5" s="474"/>
      <c r="ECV5" s="498"/>
      <c r="ECW5" s="499"/>
      <c r="ECX5" s="474"/>
      <c r="ECY5" s="474"/>
      <c r="ECZ5" s="481"/>
      <c r="EDA5" s="474"/>
      <c r="EDB5" s="498"/>
      <c r="EDC5" s="499"/>
      <c r="EDD5" s="474"/>
      <c r="EDE5" s="474"/>
      <c r="EDF5" s="481"/>
      <c r="EDG5" s="474"/>
      <c r="EDH5" s="498"/>
      <c r="EDI5" s="499"/>
      <c r="EDJ5" s="474"/>
      <c r="EDK5" s="474"/>
      <c r="EDL5" s="481"/>
      <c r="EDM5" s="474"/>
      <c r="EDN5" s="498"/>
      <c r="EDO5" s="499"/>
      <c r="EDP5" s="474"/>
      <c r="EDQ5" s="474"/>
      <c r="EDR5" s="481"/>
      <c r="EDS5" s="474"/>
      <c r="EDT5" s="498"/>
      <c r="EDU5" s="499"/>
      <c r="EDV5" s="474"/>
      <c r="EDW5" s="474"/>
      <c r="EDX5" s="481"/>
      <c r="EDY5" s="474"/>
      <c r="EDZ5" s="498"/>
      <c r="EEA5" s="499"/>
      <c r="EEB5" s="474"/>
      <c r="EEC5" s="474"/>
      <c r="EED5" s="481"/>
      <c r="EEE5" s="474"/>
      <c r="EEF5" s="498"/>
      <c r="EEG5" s="499"/>
      <c r="EEH5" s="474"/>
      <c r="EEI5" s="474"/>
      <c r="EEJ5" s="481"/>
      <c r="EEK5" s="474"/>
      <c r="EEL5" s="498"/>
      <c r="EEM5" s="499"/>
      <c r="EEN5" s="474"/>
      <c r="EEO5" s="474"/>
      <c r="EEP5" s="481"/>
      <c r="EEQ5" s="474"/>
      <c r="EER5" s="498"/>
      <c r="EES5" s="499"/>
      <c r="EET5" s="474"/>
      <c r="EEU5" s="474"/>
      <c r="EEV5" s="481"/>
      <c r="EEW5" s="474"/>
      <c r="EEX5" s="498"/>
      <c r="EEY5" s="499"/>
      <c r="EEZ5" s="474"/>
      <c r="EFA5" s="474"/>
      <c r="EFB5" s="481"/>
      <c r="EFC5" s="474"/>
      <c r="EFD5" s="498"/>
      <c r="EFE5" s="499"/>
      <c r="EFF5" s="474"/>
      <c r="EFG5" s="474"/>
      <c r="EFH5" s="481"/>
      <c r="EFI5" s="474"/>
      <c r="EFJ5" s="498"/>
      <c r="EFK5" s="499"/>
      <c r="EFL5" s="474"/>
      <c r="EFM5" s="474"/>
      <c r="EFN5" s="481"/>
      <c r="EFO5" s="474"/>
      <c r="EFP5" s="498"/>
      <c r="EFQ5" s="499"/>
      <c r="EFR5" s="474"/>
      <c r="EFS5" s="474"/>
      <c r="EFT5" s="481"/>
      <c r="EFU5" s="474"/>
      <c r="EFV5" s="498"/>
      <c r="EFW5" s="499"/>
      <c r="EFX5" s="474"/>
      <c r="EFY5" s="474"/>
      <c r="EFZ5" s="481"/>
      <c r="EGA5" s="474"/>
      <c r="EGB5" s="498"/>
      <c r="EGC5" s="499"/>
      <c r="EGD5" s="474"/>
      <c r="EGE5" s="474"/>
      <c r="EGF5" s="481"/>
      <c r="EGG5" s="474"/>
      <c r="EGH5" s="498"/>
      <c r="EGI5" s="499"/>
      <c r="EGJ5" s="474"/>
      <c r="EGK5" s="474"/>
      <c r="EGL5" s="481"/>
      <c r="EGM5" s="474"/>
      <c r="EGN5" s="498"/>
      <c r="EGO5" s="499"/>
      <c r="EGP5" s="474"/>
      <c r="EGQ5" s="474"/>
      <c r="EGR5" s="481"/>
      <c r="EGS5" s="474"/>
      <c r="EGT5" s="498"/>
      <c r="EGU5" s="499"/>
      <c r="EGV5" s="474"/>
      <c r="EGW5" s="474"/>
      <c r="EGX5" s="481"/>
      <c r="EGY5" s="474"/>
      <c r="EGZ5" s="498"/>
      <c r="EHA5" s="499"/>
      <c r="EHB5" s="474"/>
      <c r="EHC5" s="474"/>
      <c r="EHD5" s="481"/>
      <c r="EHE5" s="474"/>
      <c r="EHF5" s="498"/>
      <c r="EHG5" s="499"/>
      <c r="EHH5" s="474"/>
      <c r="EHI5" s="474"/>
      <c r="EHJ5" s="481"/>
      <c r="EHK5" s="474"/>
      <c r="EHL5" s="498"/>
      <c r="EHM5" s="499"/>
      <c r="EHN5" s="474"/>
      <c r="EHO5" s="474"/>
      <c r="EHP5" s="481"/>
      <c r="EHQ5" s="474"/>
      <c r="EHR5" s="498"/>
      <c r="EHS5" s="499"/>
      <c r="EHT5" s="474"/>
      <c r="EHU5" s="474"/>
      <c r="EHV5" s="481"/>
      <c r="EHW5" s="474"/>
      <c r="EHX5" s="498"/>
      <c r="EHY5" s="499"/>
      <c r="EHZ5" s="474"/>
      <c r="EIA5" s="474"/>
      <c r="EIB5" s="481"/>
      <c r="EIC5" s="474"/>
      <c r="EID5" s="498"/>
      <c r="EIE5" s="499"/>
      <c r="EIF5" s="474"/>
      <c r="EIG5" s="474"/>
      <c r="EIH5" s="481"/>
      <c r="EII5" s="474"/>
      <c r="EIJ5" s="498"/>
      <c r="EIK5" s="499"/>
      <c r="EIL5" s="474"/>
      <c r="EIM5" s="474"/>
      <c r="EIN5" s="481"/>
      <c r="EIO5" s="474"/>
      <c r="EIP5" s="498"/>
      <c r="EIQ5" s="499"/>
      <c r="EIR5" s="474"/>
      <c r="EIS5" s="474"/>
      <c r="EIT5" s="481"/>
      <c r="EIU5" s="474"/>
      <c r="EIV5" s="498"/>
      <c r="EIW5" s="499"/>
      <c r="EIX5" s="474"/>
      <c r="EIY5" s="474"/>
      <c r="EIZ5" s="481"/>
      <c r="EJA5" s="474"/>
      <c r="EJB5" s="498"/>
      <c r="EJC5" s="499"/>
      <c r="EJD5" s="474"/>
      <c r="EJE5" s="474"/>
      <c r="EJF5" s="481"/>
      <c r="EJG5" s="474"/>
      <c r="EJH5" s="498"/>
      <c r="EJI5" s="499"/>
      <c r="EJJ5" s="474"/>
      <c r="EJK5" s="474"/>
      <c r="EJL5" s="481"/>
      <c r="EJM5" s="474"/>
      <c r="EJN5" s="498"/>
      <c r="EJO5" s="499"/>
      <c r="EJP5" s="474"/>
      <c r="EJQ5" s="474"/>
      <c r="EJR5" s="481"/>
      <c r="EJS5" s="474"/>
      <c r="EJT5" s="498"/>
      <c r="EJU5" s="499"/>
      <c r="EJV5" s="474"/>
      <c r="EJW5" s="474"/>
      <c r="EJX5" s="481"/>
      <c r="EJY5" s="474"/>
      <c r="EJZ5" s="498"/>
      <c r="EKA5" s="499"/>
      <c r="EKB5" s="474"/>
      <c r="EKC5" s="474"/>
      <c r="EKD5" s="481"/>
      <c r="EKE5" s="474"/>
      <c r="EKF5" s="498"/>
      <c r="EKG5" s="499"/>
      <c r="EKH5" s="474"/>
      <c r="EKI5" s="474"/>
      <c r="EKJ5" s="481"/>
      <c r="EKK5" s="474"/>
      <c r="EKL5" s="498"/>
      <c r="EKM5" s="499"/>
      <c r="EKN5" s="474"/>
      <c r="EKO5" s="474"/>
      <c r="EKP5" s="481"/>
      <c r="EKQ5" s="474"/>
      <c r="EKR5" s="498"/>
      <c r="EKS5" s="499"/>
      <c r="EKT5" s="474"/>
      <c r="EKU5" s="474"/>
      <c r="EKV5" s="481"/>
      <c r="EKW5" s="474"/>
      <c r="EKX5" s="498"/>
      <c r="EKY5" s="499"/>
      <c r="EKZ5" s="474"/>
      <c r="ELA5" s="474"/>
      <c r="ELB5" s="481"/>
      <c r="ELC5" s="474"/>
      <c r="ELD5" s="498"/>
      <c r="ELE5" s="499"/>
      <c r="ELF5" s="474"/>
      <c r="ELG5" s="474"/>
      <c r="ELH5" s="481"/>
      <c r="ELI5" s="474"/>
      <c r="ELJ5" s="498"/>
      <c r="ELK5" s="499"/>
      <c r="ELL5" s="474"/>
      <c r="ELM5" s="474"/>
      <c r="ELN5" s="481"/>
      <c r="ELO5" s="474"/>
      <c r="ELP5" s="498"/>
      <c r="ELQ5" s="499"/>
      <c r="ELR5" s="474"/>
      <c r="ELS5" s="474"/>
      <c r="ELT5" s="481"/>
      <c r="ELU5" s="474"/>
      <c r="ELV5" s="498"/>
      <c r="ELW5" s="499"/>
      <c r="ELX5" s="474"/>
      <c r="ELY5" s="474"/>
      <c r="ELZ5" s="481"/>
      <c r="EMA5" s="474"/>
      <c r="EMB5" s="498"/>
      <c r="EMC5" s="499"/>
      <c r="EMD5" s="474"/>
      <c r="EME5" s="474"/>
      <c r="EMF5" s="481"/>
      <c r="EMG5" s="474"/>
      <c r="EMH5" s="498"/>
      <c r="EMI5" s="499"/>
      <c r="EMJ5" s="474"/>
      <c r="EMK5" s="474"/>
      <c r="EML5" s="481"/>
      <c r="EMM5" s="474"/>
      <c r="EMN5" s="498"/>
      <c r="EMO5" s="499"/>
      <c r="EMP5" s="474"/>
      <c r="EMQ5" s="474"/>
      <c r="EMR5" s="481"/>
      <c r="EMS5" s="474"/>
      <c r="EMT5" s="498"/>
      <c r="EMU5" s="499"/>
      <c r="EMV5" s="474"/>
      <c r="EMW5" s="474"/>
      <c r="EMX5" s="481"/>
      <c r="EMY5" s="474"/>
      <c r="EMZ5" s="498"/>
      <c r="ENA5" s="499"/>
      <c r="ENB5" s="474"/>
      <c r="ENC5" s="474"/>
      <c r="END5" s="481"/>
      <c r="ENE5" s="474"/>
      <c r="ENF5" s="498"/>
      <c r="ENG5" s="499"/>
      <c r="ENH5" s="474"/>
      <c r="ENI5" s="474"/>
      <c r="ENJ5" s="481"/>
      <c r="ENK5" s="474"/>
      <c r="ENL5" s="498"/>
      <c r="ENM5" s="499"/>
      <c r="ENN5" s="474"/>
      <c r="ENO5" s="474"/>
      <c r="ENP5" s="481"/>
      <c r="ENQ5" s="474"/>
      <c r="ENR5" s="498"/>
      <c r="ENS5" s="499"/>
      <c r="ENT5" s="474"/>
      <c r="ENU5" s="474"/>
      <c r="ENV5" s="481"/>
      <c r="ENW5" s="474"/>
      <c r="ENX5" s="498"/>
      <c r="ENY5" s="499"/>
      <c r="ENZ5" s="474"/>
      <c r="EOA5" s="474"/>
      <c r="EOB5" s="481"/>
      <c r="EOC5" s="474"/>
      <c r="EOD5" s="498"/>
      <c r="EOE5" s="499"/>
      <c r="EOF5" s="474"/>
      <c r="EOG5" s="474"/>
      <c r="EOH5" s="481"/>
      <c r="EOI5" s="474"/>
      <c r="EOJ5" s="498"/>
      <c r="EOK5" s="499"/>
      <c r="EOL5" s="474"/>
      <c r="EOM5" s="474"/>
      <c r="EON5" s="481"/>
      <c r="EOO5" s="474"/>
      <c r="EOP5" s="498"/>
      <c r="EOQ5" s="499"/>
      <c r="EOR5" s="474"/>
      <c r="EOS5" s="474"/>
      <c r="EOT5" s="481"/>
      <c r="EOU5" s="474"/>
      <c r="EOV5" s="498"/>
      <c r="EOW5" s="499"/>
      <c r="EOX5" s="474"/>
      <c r="EOY5" s="474"/>
      <c r="EOZ5" s="481"/>
      <c r="EPA5" s="474"/>
      <c r="EPB5" s="498"/>
      <c r="EPC5" s="499"/>
      <c r="EPD5" s="474"/>
      <c r="EPE5" s="474"/>
      <c r="EPF5" s="481"/>
      <c r="EPG5" s="474"/>
      <c r="EPH5" s="498"/>
      <c r="EPI5" s="499"/>
      <c r="EPJ5" s="474"/>
      <c r="EPK5" s="474"/>
      <c r="EPL5" s="481"/>
      <c r="EPM5" s="474"/>
      <c r="EPN5" s="498"/>
      <c r="EPO5" s="499"/>
      <c r="EPP5" s="474"/>
      <c r="EPQ5" s="474"/>
      <c r="EPR5" s="481"/>
      <c r="EPS5" s="474"/>
      <c r="EPT5" s="498"/>
      <c r="EPU5" s="499"/>
      <c r="EPV5" s="474"/>
      <c r="EPW5" s="474"/>
      <c r="EPX5" s="481"/>
      <c r="EPY5" s="474"/>
      <c r="EPZ5" s="498"/>
      <c r="EQA5" s="499"/>
      <c r="EQB5" s="474"/>
      <c r="EQC5" s="474"/>
      <c r="EQD5" s="481"/>
      <c r="EQE5" s="474"/>
      <c r="EQF5" s="498"/>
      <c r="EQG5" s="499"/>
      <c r="EQH5" s="474"/>
      <c r="EQI5" s="474"/>
      <c r="EQJ5" s="481"/>
      <c r="EQK5" s="474"/>
      <c r="EQL5" s="498"/>
      <c r="EQM5" s="499"/>
      <c r="EQN5" s="474"/>
      <c r="EQO5" s="474"/>
      <c r="EQP5" s="481"/>
      <c r="EQQ5" s="474"/>
      <c r="EQR5" s="498"/>
      <c r="EQS5" s="499"/>
      <c r="EQT5" s="474"/>
      <c r="EQU5" s="474"/>
      <c r="EQV5" s="481"/>
      <c r="EQW5" s="474"/>
      <c r="EQX5" s="498"/>
      <c r="EQY5" s="499"/>
      <c r="EQZ5" s="474"/>
      <c r="ERA5" s="474"/>
      <c r="ERB5" s="481"/>
      <c r="ERC5" s="474"/>
      <c r="ERD5" s="498"/>
      <c r="ERE5" s="499"/>
      <c r="ERF5" s="474"/>
      <c r="ERG5" s="474"/>
      <c r="ERH5" s="481"/>
      <c r="ERI5" s="474"/>
      <c r="ERJ5" s="498"/>
      <c r="ERK5" s="499"/>
      <c r="ERL5" s="474"/>
      <c r="ERM5" s="474"/>
      <c r="ERN5" s="481"/>
      <c r="ERO5" s="474"/>
      <c r="ERP5" s="498"/>
      <c r="ERQ5" s="499"/>
      <c r="ERR5" s="474"/>
      <c r="ERS5" s="474"/>
      <c r="ERT5" s="481"/>
      <c r="ERU5" s="474"/>
      <c r="ERV5" s="498"/>
      <c r="ERW5" s="499"/>
      <c r="ERX5" s="474"/>
      <c r="ERY5" s="474"/>
      <c r="ERZ5" s="481"/>
      <c r="ESA5" s="474"/>
      <c r="ESB5" s="498"/>
      <c r="ESC5" s="499"/>
      <c r="ESD5" s="474"/>
      <c r="ESE5" s="474"/>
      <c r="ESF5" s="481"/>
      <c r="ESG5" s="474"/>
      <c r="ESH5" s="498"/>
      <c r="ESI5" s="499"/>
      <c r="ESJ5" s="474"/>
      <c r="ESK5" s="474"/>
      <c r="ESL5" s="481"/>
      <c r="ESM5" s="474"/>
      <c r="ESN5" s="498"/>
      <c r="ESO5" s="499"/>
      <c r="ESP5" s="474"/>
      <c r="ESQ5" s="474"/>
      <c r="ESR5" s="481"/>
      <c r="ESS5" s="474"/>
      <c r="EST5" s="498"/>
      <c r="ESU5" s="499"/>
      <c r="ESV5" s="474"/>
      <c r="ESW5" s="474"/>
      <c r="ESX5" s="481"/>
      <c r="ESY5" s="474"/>
      <c r="ESZ5" s="498"/>
      <c r="ETA5" s="499"/>
      <c r="ETB5" s="474"/>
      <c r="ETC5" s="474"/>
      <c r="ETD5" s="481"/>
      <c r="ETE5" s="474"/>
      <c r="ETF5" s="498"/>
      <c r="ETG5" s="499"/>
      <c r="ETH5" s="474"/>
      <c r="ETI5" s="474"/>
      <c r="ETJ5" s="481"/>
      <c r="ETK5" s="474"/>
      <c r="ETL5" s="498"/>
      <c r="ETM5" s="499"/>
      <c r="ETN5" s="474"/>
      <c r="ETO5" s="474"/>
      <c r="ETP5" s="481"/>
      <c r="ETQ5" s="474"/>
      <c r="ETR5" s="498"/>
      <c r="ETS5" s="499"/>
      <c r="ETT5" s="474"/>
      <c r="ETU5" s="474"/>
      <c r="ETV5" s="481"/>
      <c r="ETW5" s="474"/>
      <c r="ETX5" s="498"/>
      <c r="ETY5" s="499"/>
      <c r="ETZ5" s="474"/>
      <c r="EUA5" s="474"/>
      <c r="EUB5" s="481"/>
      <c r="EUC5" s="474"/>
      <c r="EUD5" s="498"/>
      <c r="EUE5" s="499"/>
      <c r="EUF5" s="474"/>
      <c r="EUG5" s="474"/>
      <c r="EUH5" s="481"/>
      <c r="EUI5" s="474"/>
      <c r="EUJ5" s="498"/>
      <c r="EUK5" s="499"/>
      <c r="EUL5" s="474"/>
      <c r="EUM5" s="474"/>
      <c r="EUN5" s="481"/>
      <c r="EUO5" s="474"/>
      <c r="EUP5" s="498"/>
      <c r="EUQ5" s="499"/>
      <c r="EUR5" s="474"/>
      <c r="EUS5" s="474"/>
      <c r="EUT5" s="481"/>
      <c r="EUU5" s="474"/>
      <c r="EUV5" s="498"/>
      <c r="EUW5" s="499"/>
      <c r="EUX5" s="474"/>
      <c r="EUY5" s="474"/>
      <c r="EUZ5" s="481"/>
      <c r="EVA5" s="474"/>
      <c r="EVB5" s="498"/>
      <c r="EVC5" s="499"/>
      <c r="EVD5" s="474"/>
      <c r="EVE5" s="474"/>
      <c r="EVF5" s="481"/>
      <c r="EVG5" s="474"/>
      <c r="EVH5" s="498"/>
      <c r="EVI5" s="499"/>
      <c r="EVJ5" s="474"/>
      <c r="EVK5" s="474"/>
      <c r="EVL5" s="481"/>
      <c r="EVM5" s="474"/>
      <c r="EVN5" s="498"/>
      <c r="EVO5" s="499"/>
      <c r="EVP5" s="474"/>
      <c r="EVQ5" s="474"/>
      <c r="EVR5" s="481"/>
      <c r="EVS5" s="474"/>
      <c r="EVT5" s="498"/>
      <c r="EVU5" s="499"/>
      <c r="EVV5" s="474"/>
      <c r="EVW5" s="474"/>
      <c r="EVX5" s="481"/>
      <c r="EVY5" s="474"/>
      <c r="EVZ5" s="498"/>
      <c r="EWA5" s="499"/>
      <c r="EWB5" s="474"/>
      <c r="EWC5" s="474"/>
      <c r="EWD5" s="481"/>
      <c r="EWE5" s="474"/>
      <c r="EWF5" s="498"/>
      <c r="EWG5" s="499"/>
      <c r="EWH5" s="474"/>
      <c r="EWI5" s="474"/>
      <c r="EWJ5" s="481"/>
      <c r="EWK5" s="474"/>
      <c r="EWL5" s="498"/>
      <c r="EWM5" s="499"/>
      <c r="EWN5" s="474"/>
      <c r="EWO5" s="474"/>
      <c r="EWP5" s="481"/>
      <c r="EWQ5" s="474"/>
      <c r="EWR5" s="498"/>
      <c r="EWS5" s="499"/>
      <c r="EWT5" s="474"/>
      <c r="EWU5" s="474"/>
      <c r="EWV5" s="481"/>
      <c r="EWW5" s="474"/>
      <c r="EWX5" s="498"/>
      <c r="EWY5" s="499"/>
      <c r="EWZ5" s="474"/>
      <c r="EXA5" s="474"/>
      <c r="EXB5" s="481"/>
      <c r="EXC5" s="474"/>
      <c r="EXD5" s="498"/>
      <c r="EXE5" s="499"/>
      <c r="EXF5" s="474"/>
      <c r="EXG5" s="474"/>
      <c r="EXH5" s="481"/>
      <c r="EXI5" s="474"/>
      <c r="EXJ5" s="498"/>
      <c r="EXK5" s="499"/>
      <c r="EXL5" s="474"/>
      <c r="EXM5" s="474"/>
      <c r="EXN5" s="481"/>
      <c r="EXO5" s="474"/>
      <c r="EXP5" s="498"/>
      <c r="EXQ5" s="499"/>
      <c r="EXR5" s="474"/>
      <c r="EXS5" s="474"/>
      <c r="EXT5" s="481"/>
      <c r="EXU5" s="474"/>
      <c r="EXV5" s="498"/>
      <c r="EXW5" s="499"/>
      <c r="EXX5" s="474"/>
      <c r="EXY5" s="474"/>
      <c r="EXZ5" s="481"/>
      <c r="EYA5" s="474"/>
      <c r="EYB5" s="498"/>
      <c r="EYC5" s="499"/>
      <c r="EYD5" s="474"/>
      <c r="EYE5" s="474"/>
      <c r="EYF5" s="481"/>
      <c r="EYG5" s="474"/>
      <c r="EYH5" s="498"/>
      <c r="EYI5" s="499"/>
      <c r="EYJ5" s="474"/>
      <c r="EYK5" s="474"/>
      <c r="EYL5" s="481"/>
      <c r="EYM5" s="474"/>
      <c r="EYN5" s="498"/>
      <c r="EYO5" s="499"/>
      <c r="EYP5" s="474"/>
      <c r="EYQ5" s="474"/>
      <c r="EYR5" s="481"/>
      <c r="EYS5" s="474"/>
      <c r="EYT5" s="498"/>
      <c r="EYU5" s="499"/>
      <c r="EYV5" s="474"/>
      <c r="EYW5" s="474"/>
      <c r="EYX5" s="481"/>
      <c r="EYY5" s="474"/>
      <c r="EYZ5" s="498"/>
      <c r="EZA5" s="499"/>
      <c r="EZB5" s="474"/>
      <c r="EZC5" s="474"/>
      <c r="EZD5" s="481"/>
      <c r="EZE5" s="474"/>
      <c r="EZF5" s="498"/>
      <c r="EZG5" s="499"/>
      <c r="EZH5" s="474"/>
      <c r="EZI5" s="474"/>
      <c r="EZJ5" s="481"/>
      <c r="EZK5" s="474"/>
      <c r="EZL5" s="498"/>
      <c r="EZM5" s="499"/>
      <c r="EZN5" s="474"/>
      <c r="EZO5" s="474"/>
      <c r="EZP5" s="481"/>
      <c r="EZQ5" s="474"/>
      <c r="EZR5" s="498"/>
      <c r="EZS5" s="499"/>
      <c r="EZT5" s="474"/>
      <c r="EZU5" s="474"/>
      <c r="EZV5" s="481"/>
      <c r="EZW5" s="474"/>
      <c r="EZX5" s="498"/>
      <c r="EZY5" s="499"/>
      <c r="EZZ5" s="474"/>
      <c r="FAA5" s="474"/>
      <c r="FAB5" s="481"/>
      <c r="FAC5" s="474"/>
      <c r="FAD5" s="498"/>
      <c r="FAE5" s="499"/>
      <c r="FAF5" s="474"/>
      <c r="FAG5" s="474"/>
      <c r="FAH5" s="481"/>
      <c r="FAI5" s="474"/>
      <c r="FAJ5" s="498"/>
      <c r="FAK5" s="499"/>
      <c r="FAL5" s="474"/>
      <c r="FAM5" s="474"/>
      <c r="FAN5" s="481"/>
      <c r="FAO5" s="474"/>
      <c r="FAP5" s="498"/>
      <c r="FAQ5" s="499"/>
      <c r="FAR5" s="474"/>
      <c r="FAS5" s="474"/>
      <c r="FAT5" s="481"/>
      <c r="FAU5" s="474"/>
      <c r="FAV5" s="498"/>
      <c r="FAW5" s="499"/>
      <c r="FAX5" s="474"/>
      <c r="FAY5" s="474"/>
      <c r="FAZ5" s="481"/>
      <c r="FBA5" s="474"/>
      <c r="FBB5" s="498"/>
      <c r="FBC5" s="499"/>
      <c r="FBD5" s="474"/>
      <c r="FBE5" s="474"/>
      <c r="FBF5" s="481"/>
      <c r="FBG5" s="474"/>
      <c r="FBH5" s="498"/>
      <c r="FBI5" s="499"/>
      <c r="FBJ5" s="474"/>
      <c r="FBK5" s="474"/>
      <c r="FBL5" s="481"/>
      <c r="FBM5" s="474"/>
      <c r="FBN5" s="498"/>
      <c r="FBO5" s="499"/>
      <c r="FBP5" s="474"/>
      <c r="FBQ5" s="474"/>
      <c r="FBR5" s="481"/>
      <c r="FBS5" s="474"/>
      <c r="FBT5" s="498"/>
      <c r="FBU5" s="499"/>
      <c r="FBV5" s="474"/>
      <c r="FBW5" s="474"/>
      <c r="FBX5" s="481"/>
      <c r="FBY5" s="474"/>
      <c r="FBZ5" s="498"/>
      <c r="FCA5" s="499"/>
      <c r="FCB5" s="474"/>
      <c r="FCC5" s="474"/>
      <c r="FCD5" s="481"/>
      <c r="FCE5" s="474"/>
      <c r="FCF5" s="498"/>
      <c r="FCG5" s="499"/>
      <c r="FCH5" s="474"/>
      <c r="FCI5" s="474"/>
      <c r="FCJ5" s="481"/>
      <c r="FCK5" s="474"/>
      <c r="FCL5" s="498"/>
      <c r="FCM5" s="499"/>
      <c r="FCN5" s="474"/>
      <c r="FCO5" s="474"/>
      <c r="FCP5" s="481"/>
      <c r="FCQ5" s="474"/>
      <c r="FCR5" s="498"/>
      <c r="FCS5" s="499"/>
      <c r="FCT5" s="474"/>
      <c r="FCU5" s="474"/>
      <c r="FCV5" s="481"/>
      <c r="FCW5" s="474"/>
      <c r="FCX5" s="498"/>
      <c r="FCY5" s="499"/>
      <c r="FCZ5" s="474"/>
      <c r="FDA5" s="474"/>
      <c r="FDB5" s="481"/>
      <c r="FDC5" s="474"/>
      <c r="FDD5" s="498"/>
      <c r="FDE5" s="499"/>
      <c r="FDF5" s="474"/>
      <c r="FDG5" s="474"/>
      <c r="FDH5" s="481"/>
      <c r="FDI5" s="474"/>
      <c r="FDJ5" s="498"/>
      <c r="FDK5" s="499"/>
      <c r="FDL5" s="474"/>
      <c r="FDM5" s="474"/>
      <c r="FDN5" s="481"/>
      <c r="FDO5" s="474"/>
      <c r="FDP5" s="498"/>
      <c r="FDQ5" s="499"/>
      <c r="FDR5" s="474"/>
      <c r="FDS5" s="474"/>
      <c r="FDT5" s="481"/>
      <c r="FDU5" s="474"/>
      <c r="FDV5" s="498"/>
      <c r="FDW5" s="499"/>
      <c r="FDX5" s="474"/>
      <c r="FDY5" s="474"/>
      <c r="FDZ5" s="481"/>
      <c r="FEA5" s="474"/>
      <c r="FEB5" s="498"/>
      <c r="FEC5" s="499"/>
      <c r="FED5" s="474"/>
      <c r="FEE5" s="474"/>
      <c r="FEF5" s="481"/>
      <c r="FEG5" s="474"/>
      <c r="FEH5" s="498"/>
      <c r="FEI5" s="499"/>
      <c r="FEJ5" s="474"/>
      <c r="FEK5" s="474"/>
      <c r="FEL5" s="481"/>
      <c r="FEM5" s="474"/>
      <c r="FEN5" s="498"/>
      <c r="FEO5" s="499"/>
      <c r="FEP5" s="474"/>
      <c r="FEQ5" s="474"/>
      <c r="FER5" s="481"/>
      <c r="FES5" s="474"/>
      <c r="FET5" s="498"/>
      <c r="FEU5" s="499"/>
      <c r="FEV5" s="474"/>
      <c r="FEW5" s="474"/>
      <c r="FEX5" s="481"/>
      <c r="FEY5" s="474"/>
      <c r="FEZ5" s="498"/>
      <c r="FFA5" s="499"/>
      <c r="FFB5" s="474"/>
      <c r="FFC5" s="474"/>
      <c r="FFD5" s="481"/>
      <c r="FFE5" s="474"/>
      <c r="FFF5" s="498"/>
      <c r="FFG5" s="499"/>
      <c r="FFH5" s="474"/>
      <c r="FFI5" s="474"/>
      <c r="FFJ5" s="481"/>
      <c r="FFK5" s="474"/>
      <c r="FFL5" s="498"/>
      <c r="FFM5" s="499"/>
      <c r="FFN5" s="474"/>
      <c r="FFO5" s="474"/>
      <c r="FFP5" s="481"/>
      <c r="FFQ5" s="474"/>
      <c r="FFR5" s="498"/>
      <c r="FFS5" s="499"/>
      <c r="FFT5" s="474"/>
      <c r="FFU5" s="474"/>
      <c r="FFV5" s="481"/>
      <c r="FFW5" s="474"/>
      <c r="FFX5" s="498"/>
      <c r="FFY5" s="499"/>
      <c r="FFZ5" s="474"/>
      <c r="FGA5" s="474"/>
      <c r="FGB5" s="481"/>
      <c r="FGC5" s="474"/>
      <c r="FGD5" s="498"/>
      <c r="FGE5" s="499"/>
      <c r="FGF5" s="474"/>
      <c r="FGG5" s="474"/>
      <c r="FGH5" s="481"/>
      <c r="FGI5" s="474"/>
      <c r="FGJ5" s="498"/>
      <c r="FGK5" s="499"/>
      <c r="FGL5" s="474"/>
      <c r="FGM5" s="474"/>
      <c r="FGN5" s="481"/>
      <c r="FGO5" s="474"/>
      <c r="FGP5" s="498"/>
      <c r="FGQ5" s="499"/>
      <c r="FGR5" s="474"/>
      <c r="FGS5" s="474"/>
      <c r="FGT5" s="481"/>
      <c r="FGU5" s="474"/>
      <c r="FGV5" s="498"/>
      <c r="FGW5" s="499"/>
      <c r="FGX5" s="474"/>
      <c r="FGY5" s="474"/>
      <c r="FGZ5" s="481"/>
      <c r="FHA5" s="474"/>
      <c r="FHB5" s="498"/>
      <c r="FHC5" s="499"/>
      <c r="FHD5" s="474"/>
      <c r="FHE5" s="474"/>
      <c r="FHF5" s="481"/>
      <c r="FHG5" s="474"/>
      <c r="FHH5" s="498"/>
      <c r="FHI5" s="499"/>
      <c r="FHJ5" s="474"/>
      <c r="FHK5" s="474"/>
      <c r="FHL5" s="481"/>
      <c r="FHM5" s="474"/>
      <c r="FHN5" s="498"/>
      <c r="FHO5" s="499"/>
      <c r="FHP5" s="474"/>
      <c r="FHQ5" s="474"/>
      <c r="FHR5" s="481"/>
      <c r="FHS5" s="474"/>
      <c r="FHT5" s="498"/>
      <c r="FHU5" s="499"/>
      <c r="FHV5" s="474"/>
      <c r="FHW5" s="474"/>
      <c r="FHX5" s="481"/>
      <c r="FHY5" s="474"/>
      <c r="FHZ5" s="498"/>
      <c r="FIA5" s="499"/>
      <c r="FIB5" s="474"/>
      <c r="FIC5" s="474"/>
      <c r="FID5" s="481"/>
      <c r="FIE5" s="474"/>
      <c r="FIF5" s="498"/>
      <c r="FIG5" s="499"/>
      <c r="FIH5" s="474"/>
      <c r="FII5" s="474"/>
      <c r="FIJ5" s="481"/>
      <c r="FIK5" s="474"/>
      <c r="FIL5" s="498"/>
      <c r="FIM5" s="499"/>
      <c r="FIN5" s="474"/>
      <c r="FIO5" s="474"/>
      <c r="FIP5" s="481"/>
      <c r="FIQ5" s="474"/>
      <c r="FIR5" s="498"/>
      <c r="FIS5" s="499"/>
      <c r="FIT5" s="474"/>
      <c r="FIU5" s="474"/>
      <c r="FIV5" s="481"/>
      <c r="FIW5" s="474"/>
      <c r="FIX5" s="498"/>
      <c r="FIY5" s="499"/>
      <c r="FIZ5" s="474"/>
      <c r="FJA5" s="474"/>
      <c r="FJB5" s="481"/>
      <c r="FJC5" s="474"/>
      <c r="FJD5" s="498"/>
      <c r="FJE5" s="499"/>
      <c r="FJF5" s="474"/>
      <c r="FJG5" s="474"/>
      <c r="FJH5" s="481"/>
      <c r="FJI5" s="474"/>
      <c r="FJJ5" s="498"/>
      <c r="FJK5" s="499"/>
      <c r="FJL5" s="474"/>
      <c r="FJM5" s="474"/>
      <c r="FJN5" s="481"/>
      <c r="FJO5" s="474"/>
      <c r="FJP5" s="498"/>
      <c r="FJQ5" s="499"/>
      <c r="FJR5" s="474"/>
      <c r="FJS5" s="474"/>
      <c r="FJT5" s="481"/>
      <c r="FJU5" s="474"/>
      <c r="FJV5" s="498"/>
      <c r="FJW5" s="499"/>
      <c r="FJX5" s="474"/>
      <c r="FJY5" s="474"/>
      <c r="FJZ5" s="481"/>
      <c r="FKA5" s="474"/>
      <c r="FKB5" s="498"/>
      <c r="FKC5" s="499"/>
      <c r="FKD5" s="474"/>
      <c r="FKE5" s="474"/>
      <c r="FKF5" s="481"/>
      <c r="FKG5" s="474"/>
      <c r="FKH5" s="498"/>
      <c r="FKI5" s="499"/>
      <c r="FKJ5" s="474"/>
      <c r="FKK5" s="474"/>
      <c r="FKL5" s="481"/>
      <c r="FKM5" s="474"/>
      <c r="FKN5" s="498"/>
      <c r="FKO5" s="499"/>
      <c r="FKP5" s="474"/>
      <c r="FKQ5" s="474"/>
      <c r="FKR5" s="481"/>
      <c r="FKS5" s="474"/>
      <c r="FKT5" s="498"/>
      <c r="FKU5" s="499"/>
      <c r="FKV5" s="474"/>
      <c r="FKW5" s="474"/>
      <c r="FKX5" s="481"/>
      <c r="FKY5" s="474"/>
      <c r="FKZ5" s="498"/>
      <c r="FLA5" s="499"/>
      <c r="FLB5" s="474"/>
      <c r="FLC5" s="474"/>
      <c r="FLD5" s="481"/>
      <c r="FLE5" s="474"/>
      <c r="FLF5" s="498"/>
      <c r="FLG5" s="499"/>
      <c r="FLH5" s="474"/>
      <c r="FLI5" s="474"/>
      <c r="FLJ5" s="481"/>
      <c r="FLK5" s="474"/>
      <c r="FLL5" s="498"/>
      <c r="FLM5" s="499"/>
      <c r="FLN5" s="474"/>
      <c r="FLO5" s="474"/>
      <c r="FLP5" s="481"/>
      <c r="FLQ5" s="474"/>
      <c r="FLR5" s="498"/>
      <c r="FLS5" s="499"/>
      <c r="FLT5" s="474"/>
      <c r="FLU5" s="474"/>
      <c r="FLV5" s="481"/>
      <c r="FLW5" s="474"/>
      <c r="FLX5" s="498"/>
      <c r="FLY5" s="499"/>
      <c r="FLZ5" s="474"/>
      <c r="FMA5" s="474"/>
      <c r="FMB5" s="481"/>
      <c r="FMC5" s="474"/>
      <c r="FMD5" s="498"/>
      <c r="FME5" s="499"/>
      <c r="FMF5" s="474"/>
      <c r="FMG5" s="474"/>
      <c r="FMH5" s="481"/>
      <c r="FMI5" s="474"/>
      <c r="FMJ5" s="498"/>
      <c r="FMK5" s="499"/>
      <c r="FML5" s="474"/>
      <c r="FMM5" s="474"/>
      <c r="FMN5" s="481"/>
      <c r="FMO5" s="474"/>
      <c r="FMP5" s="498"/>
      <c r="FMQ5" s="499"/>
      <c r="FMR5" s="474"/>
      <c r="FMS5" s="474"/>
      <c r="FMT5" s="481"/>
      <c r="FMU5" s="474"/>
      <c r="FMV5" s="498"/>
      <c r="FMW5" s="499"/>
      <c r="FMX5" s="474"/>
      <c r="FMY5" s="474"/>
      <c r="FMZ5" s="481"/>
      <c r="FNA5" s="474"/>
      <c r="FNB5" s="498"/>
      <c r="FNC5" s="499"/>
      <c r="FND5" s="474"/>
      <c r="FNE5" s="474"/>
      <c r="FNF5" s="481"/>
      <c r="FNG5" s="474"/>
      <c r="FNH5" s="498"/>
      <c r="FNI5" s="499"/>
      <c r="FNJ5" s="474"/>
      <c r="FNK5" s="474"/>
      <c r="FNL5" s="481"/>
      <c r="FNM5" s="474"/>
      <c r="FNN5" s="498"/>
      <c r="FNO5" s="499"/>
      <c r="FNP5" s="474"/>
      <c r="FNQ5" s="474"/>
      <c r="FNR5" s="481"/>
      <c r="FNS5" s="474"/>
      <c r="FNT5" s="498"/>
      <c r="FNU5" s="499"/>
      <c r="FNV5" s="474"/>
      <c r="FNW5" s="474"/>
      <c r="FNX5" s="481"/>
      <c r="FNY5" s="474"/>
      <c r="FNZ5" s="498"/>
      <c r="FOA5" s="499"/>
      <c r="FOB5" s="474"/>
      <c r="FOC5" s="474"/>
      <c r="FOD5" s="481"/>
      <c r="FOE5" s="474"/>
      <c r="FOF5" s="498"/>
      <c r="FOG5" s="499"/>
      <c r="FOH5" s="474"/>
      <c r="FOI5" s="474"/>
      <c r="FOJ5" s="481"/>
      <c r="FOK5" s="474"/>
      <c r="FOL5" s="498"/>
      <c r="FOM5" s="499"/>
      <c r="FON5" s="474"/>
      <c r="FOO5" s="474"/>
      <c r="FOP5" s="481"/>
      <c r="FOQ5" s="474"/>
      <c r="FOR5" s="498"/>
      <c r="FOS5" s="499"/>
      <c r="FOT5" s="474"/>
      <c r="FOU5" s="474"/>
      <c r="FOV5" s="481"/>
      <c r="FOW5" s="474"/>
      <c r="FOX5" s="498"/>
      <c r="FOY5" s="499"/>
      <c r="FOZ5" s="474"/>
      <c r="FPA5" s="474"/>
      <c r="FPB5" s="481"/>
      <c r="FPC5" s="474"/>
      <c r="FPD5" s="498"/>
      <c r="FPE5" s="499"/>
      <c r="FPF5" s="474"/>
      <c r="FPG5" s="474"/>
      <c r="FPH5" s="481"/>
      <c r="FPI5" s="474"/>
      <c r="FPJ5" s="498"/>
      <c r="FPK5" s="499"/>
      <c r="FPL5" s="474"/>
      <c r="FPM5" s="474"/>
      <c r="FPN5" s="481"/>
      <c r="FPO5" s="474"/>
      <c r="FPP5" s="498"/>
      <c r="FPQ5" s="499"/>
      <c r="FPR5" s="474"/>
      <c r="FPS5" s="474"/>
      <c r="FPT5" s="481"/>
      <c r="FPU5" s="474"/>
      <c r="FPV5" s="498"/>
      <c r="FPW5" s="499"/>
      <c r="FPX5" s="474"/>
      <c r="FPY5" s="474"/>
      <c r="FPZ5" s="481"/>
      <c r="FQA5" s="474"/>
      <c r="FQB5" s="498"/>
      <c r="FQC5" s="499"/>
      <c r="FQD5" s="474"/>
      <c r="FQE5" s="474"/>
      <c r="FQF5" s="481"/>
      <c r="FQG5" s="474"/>
      <c r="FQH5" s="498"/>
      <c r="FQI5" s="499"/>
      <c r="FQJ5" s="474"/>
      <c r="FQK5" s="474"/>
      <c r="FQL5" s="481"/>
      <c r="FQM5" s="474"/>
      <c r="FQN5" s="498"/>
      <c r="FQO5" s="499"/>
      <c r="FQP5" s="474"/>
      <c r="FQQ5" s="474"/>
      <c r="FQR5" s="481"/>
      <c r="FQS5" s="474"/>
      <c r="FQT5" s="498"/>
      <c r="FQU5" s="499"/>
      <c r="FQV5" s="474"/>
      <c r="FQW5" s="474"/>
      <c r="FQX5" s="481"/>
      <c r="FQY5" s="474"/>
      <c r="FQZ5" s="498"/>
      <c r="FRA5" s="499"/>
      <c r="FRB5" s="474"/>
      <c r="FRC5" s="474"/>
      <c r="FRD5" s="481"/>
      <c r="FRE5" s="474"/>
      <c r="FRF5" s="498"/>
      <c r="FRG5" s="499"/>
      <c r="FRH5" s="474"/>
      <c r="FRI5" s="474"/>
      <c r="FRJ5" s="481"/>
      <c r="FRK5" s="474"/>
      <c r="FRL5" s="498"/>
      <c r="FRM5" s="499"/>
      <c r="FRN5" s="474"/>
      <c r="FRO5" s="474"/>
      <c r="FRP5" s="481"/>
      <c r="FRQ5" s="474"/>
      <c r="FRR5" s="498"/>
      <c r="FRS5" s="499"/>
      <c r="FRT5" s="474"/>
      <c r="FRU5" s="474"/>
      <c r="FRV5" s="481"/>
      <c r="FRW5" s="474"/>
      <c r="FRX5" s="498"/>
      <c r="FRY5" s="499"/>
      <c r="FRZ5" s="474"/>
      <c r="FSA5" s="474"/>
      <c r="FSB5" s="481"/>
      <c r="FSC5" s="474"/>
      <c r="FSD5" s="498"/>
      <c r="FSE5" s="499"/>
      <c r="FSF5" s="474"/>
      <c r="FSG5" s="474"/>
      <c r="FSH5" s="481"/>
      <c r="FSI5" s="474"/>
      <c r="FSJ5" s="498"/>
      <c r="FSK5" s="499"/>
      <c r="FSL5" s="474"/>
      <c r="FSM5" s="474"/>
      <c r="FSN5" s="481"/>
      <c r="FSO5" s="474"/>
      <c r="FSP5" s="498"/>
      <c r="FSQ5" s="499"/>
      <c r="FSR5" s="474"/>
      <c r="FSS5" s="474"/>
      <c r="FST5" s="481"/>
      <c r="FSU5" s="474"/>
      <c r="FSV5" s="498"/>
      <c r="FSW5" s="499"/>
      <c r="FSX5" s="474"/>
      <c r="FSY5" s="474"/>
      <c r="FSZ5" s="481"/>
      <c r="FTA5" s="474"/>
      <c r="FTB5" s="498"/>
      <c r="FTC5" s="499"/>
      <c r="FTD5" s="474"/>
      <c r="FTE5" s="474"/>
      <c r="FTF5" s="481"/>
      <c r="FTG5" s="474"/>
      <c r="FTH5" s="498"/>
      <c r="FTI5" s="499"/>
      <c r="FTJ5" s="474"/>
      <c r="FTK5" s="474"/>
      <c r="FTL5" s="481"/>
      <c r="FTM5" s="474"/>
      <c r="FTN5" s="498"/>
      <c r="FTO5" s="499"/>
      <c r="FTP5" s="474"/>
      <c r="FTQ5" s="474"/>
      <c r="FTR5" s="481"/>
      <c r="FTS5" s="474"/>
      <c r="FTT5" s="498"/>
      <c r="FTU5" s="499"/>
      <c r="FTV5" s="474"/>
      <c r="FTW5" s="474"/>
      <c r="FTX5" s="481"/>
      <c r="FTY5" s="474"/>
      <c r="FTZ5" s="498"/>
      <c r="FUA5" s="499"/>
      <c r="FUB5" s="474"/>
      <c r="FUC5" s="474"/>
      <c r="FUD5" s="481"/>
      <c r="FUE5" s="474"/>
      <c r="FUF5" s="498"/>
      <c r="FUG5" s="499"/>
      <c r="FUH5" s="474"/>
      <c r="FUI5" s="474"/>
      <c r="FUJ5" s="481"/>
      <c r="FUK5" s="474"/>
      <c r="FUL5" s="498"/>
      <c r="FUM5" s="499"/>
      <c r="FUN5" s="474"/>
      <c r="FUO5" s="474"/>
      <c r="FUP5" s="481"/>
      <c r="FUQ5" s="474"/>
      <c r="FUR5" s="498"/>
      <c r="FUS5" s="499"/>
      <c r="FUT5" s="474"/>
      <c r="FUU5" s="474"/>
      <c r="FUV5" s="481"/>
      <c r="FUW5" s="474"/>
      <c r="FUX5" s="498"/>
      <c r="FUY5" s="499"/>
      <c r="FUZ5" s="474"/>
      <c r="FVA5" s="474"/>
      <c r="FVB5" s="481"/>
      <c r="FVC5" s="474"/>
      <c r="FVD5" s="498"/>
      <c r="FVE5" s="499"/>
      <c r="FVF5" s="474"/>
      <c r="FVG5" s="474"/>
      <c r="FVH5" s="481"/>
      <c r="FVI5" s="474"/>
      <c r="FVJ5" s="498"/>
      <c r="FVK5" s="499"/>
      <c r="FVL5" s="474"/>
      <c r="FVM5" s="474"/>
      <c r="FVN5" s="481"/>
      <c r="FVO5" s="474"/>
      <c r="FVP5" s="498"/>
      <c r="FVQ5" s="499"/>
      <c r="FVR5" s="474"/>
      <c r="FVS5" s="474"/>
      <c r="FVT5" s="481"/>
      <c r="FVU5" s="474"/>
      <c r="FVV5" s="498"/>
      <c r="FVW5" s="499"/>
      <c r="FVX5" s="474"/>
      <c r="FVY5" s="474"/>
      <c r="FVZ5" s="481"/>
      <c r="FWA5" s="474"/>
      <c r="FWB5" s="498"/>
      <c r="FWC5" s="499"/>
      <c r="FWD5" s="474"/>
      <c r="FWE5" s="474"/>
      <c r="FWF5" s="481"/>
      <c r="FWG5" s="474"/>
      <c r="FWH5" s="498"/>
      <c r="FWI5" s="499"/>
      <c r="FWJ5" s="474"/>
      <c r="FWK5" s="474"/>
      <c r="FWL5" s="481"/>
      <c r="FWM5" s="474"/>
      <c r="FWN5" s="498"/>
      <c r="FWO5" s="499"/>
      <c r="FWP5" s="474"/>
      <c r="FWQ5" s="474"/>
      <c r="FWR5" s="481"/>
      <c r="FWS5" s="474"/>
      <c r="FWT5" s="498"/>
      <c r="FWU5" s="499"/>
      <c r="FWV5" s="474"/>
      <c r="FWW5" s="474"/>
      <c r="FWX5" s="481"/>
      <c r="FWY5" s="474"/>
      <c r="FWZ5" s="498"/>
      <c r="FXA5" s="499"/>
      <c r="FXB5" s="474"/>
      <c r="FXC5" s="474"/>
      <c r="FXD5" s="481"/>
      <c r="FXE5" s="474"/>
      <c r="FXF5" s="498"/>
      <c r="FXG5" s="499"/>
      <c r="FXH5" s="474"/>
      <c r="FXI5" s="474"/>
      <c r="FXJ5" s="481"/>
      <c r="FXK5" s="474"/>
      <c r="FXL5" s="498"/>
      <c r="FXM5" s="499"/>
      <c r="FXN5" s="474"/>
      <c r="FXO5" s="474"/>
      <c r="FXP5" s="481"/>
      <c r="FXQ5" s="474"/>
      <c r="FXR5" s="498"/>
      <c r="FXS5" s="499"/>
      <c r="FXT5" s="474"/>
      <c r="FXU5" s="474"/>
      <c r="FXV5" s="481"/>
      <c r="FXW5" s="474"/>
      <c r="FXX5" s="498"/>
      <c r="FXY5" s="499"/>
      <c r="FXZ5" s="474"/>
      <c r="FYA5" s="474"/>
      <c r="FYB5" s="481"/>
      <c r="FYC5" s="474"/>
      <c r="FYD5" s="498"/>
      <c r="FYE5" s="499"/>
      <c r="FYF5" s="474"/>
      <c r="FYG5" s="474"/>
      <c r="FYH5" s="481"/>
      <c r="FYI5" s="474"/>
      <c r="FYJ5" s="498"/>
      <c r="FYK5" s="499"/>
      <c r="FYL5" s="474"/>
      <c r="FYM5" s="474"/>
      <c r="FYN5" s="481"/>
      <c r="FYO5" s="474"/>
      <c r="FYP5" s="498"/>
      <c r="FYQ5" s="499"/>
      <c r="FYR5" s="474"/>
      <c r="FYS5" s="474"/>
      <c r="FYT5" s="481"/>
      <c r="FYU5" s="474"/>
      <c r="FYV5" s="498"/>
      <c r="FYW5" s="499"/>
      <c r="FYX5" s="474"/>
      <c r="FYY5" s="474"/>
      <c r="FYZ5" s="481"/>
      <c r="FZA5" s="474"/>
      <c r="FZB5" s="498"/>
      <c r="FZC5" s="499"/>
      <c r="FZD5" s="474"/>
      <c r="FZE5" s="474"/>
      <c r="FZF5" s="481"/>
      <c r="FZG5" s="474"/>
      <c r="FZH5" s="498"/>
      <c r="FZI5" s="499"/>
      <c r="FZJ5" s="474"/>
      <c r="FZK5" s="474"/>
      <c r="FZL5" s="481"/>
      <c r="FZM5" s="474"/>
      <c r="FZN5" s="498"/>
      <c r="FZO5" s="499"/>
      <c r="FZP5" s="474"/>
      <c r="FZQ5" s="474"/>
      <c r="FZR5" s="481"/>
      <c r="FZS5" s="474"/>
      <c r="FZT5" s="498"/>
      <c r="FZU5" s="499"/>
      <c r="FZV5" s="474"/>
      <c r="FZW5" s="474"/>
      <c r="FZX5" s="481"/>
      <c r="FZY5" s="474"/>
      <c r="FZZ5" s="498"/>
      <c r="GAA5" s="499"/>
      <c r="GAB5" s="474"/>
      <c r="GAC5" s="474"/>
      <c r="GAD5" s="481"/>
      <c r="GAE5" s="474"/>
      <c r="GAF5" s="498"/>
      <c r="GAG5" s="499"/>
      <c r="GAH5" s="474"/>
      <c r="GAI5" s="474"/>
      <c r="GAJ5" s="481"/>
      <c r="GAK5" s="474"/>
      <c r="GAL5" s="498"/>
      <c r="GAM5" s="499"/>
      <c r="GAN5" s="474"/>
      <c r="GAO5" s="474"/>
      <c r="GAP5" s="481"/>
      <c r="GAQ5" s="474"/>
      <c r="GAR5" s="498"/>
      <c r="GAS5" s="499"/>
      <c r="GAT5" s="474"/>
      <c r="GAU5" s="474"/>
      <c r="GAV5" s="481"/>
      <c r="GAW5" s="474"/>
      <c r="GAX5" s="498"/>
      <c r="GAY5" s="499"/>
      <c r="GAZ5" s="474"/>
      <c r="GBA5" s="474"/>
      <c r="GBB5" s="481"/>
      <c r="GBC5" s="474"/>
      <c r="GBD5" s="498"/>
      <c r="GBE5" s="499"/>
      <c r="GBF5" s="474"/>
      <c r="GBG5" s="474"/>
      <c r="GBH5" s="481"/>
      <c r="GBI5" s="474"/>
      <c r="GBJ5" s="498"/>
      <c r="GBK5" s="499"/>
      <c r="GBL5" s="474"/>
      <c r="GBM5" s="474"/>
      <c r="GBN5" s="481"/>
      <c r="GBO5" s="474"/>
      <c r="GBP5" s="498"/>
      <c r="GBQ5" s="499"/>
      <c r="GBR5" s="474"/>
      <c r="GBS5" s="474"/>
      <c r="GBT5" s="481"/>
      <c r="GBU5" s="474"/>
      <c r="GBV5" s="498"/>
      <c r="GBW5" s="499"/>
      <c r="GBX5" s="474"/>
      <c r="GBY5" s="474"/>
      <c r="GBZ5" s="481"/>
      <c r="GCA5" s="474"/>
      <c r="GCB5" s="498"/>
      <c r="GCC5" s="499"/>
      <c r="GCD5" s="474"/>
      <c r="GCE5" s="474"/>
      <c r="GCF5" s="481"/>
      <c r="GCG5" s="474"/>
      <c r="GCH5" s="498"/>
      <c r="GCI5" s="499"/>
      <c r="GCJ5" s="474"/>
      <c r="GCK5" s="474"/>
      <c r="GCL5" s="481"/>
      <c r="GCM5" s="474"/>
      <c r="GCN5" s="498"/>
      <c r="GCO5" s="499"/>
      <c r="GCP5" s="474"/>
      <c r="GCQ5" s="474"/>
      <c r="GCR5" s="481"/>
      <c r="GCS5" s="474"/>
      <c r="GCT5" s="498"/>
      <c r="GCU5" s="499"/>
      <c r="GCV5" s="474"/>
      <c r="GCW5" s="474"/>
      <c r="GCX5" s="481"/>
      <c r="GCY5" s="474"/>
      <c r="GCZ5" s="498"/>
      <c r="GDA5" s="499"/>
      <c r="GDB5" s="474"/>
      <c r="GDC5" s="474"/>
      <c r="GDD5" s="481"/>
      <c r="GDE5" s="474"/>
      <c r="GDF5" s="498"/>
      <c r="GDG5" s="499"/>
      <c r="GDH5" s="474"/>
      <c r="GDI5" s="474"/>
      <c r="GDJ5" s="481"/>
      <c r="GDK5" s="474"/>
      <c r="GDL5" s="498"/>
      <c r="GDM5" s="499"/>
      <c r="GDN5" s="474"/>
      <c r="GDO5" s="474"/>
      <c r="GDP5" s="481"/>
      <c r="GDQ5" s="474"/>
      <c r="GDR5" s="498"/>
      <c r="GDS5" s="499"/>
      <c r="GDT5" s="474"/>
      <c r="GDU5" s="474"/>
      <c r="GDV5" s="481"/>
      <c r="GDW5" s="474"/>
      <c r="GDX5" s="498"/>
      <c r="GDY5" s="499"/>
      <c r="GDZ5" s="474"/>
      <c r="GEA5" s="474"/>
      <c r="GEB5" s="481"/>
      <c r="GEC5" s="474"/>
      <c r="GED5" s="498"/>
      <c r="GEE5" s="499"/>
      <c r="GEF5" s="474"/>
      <c r="GEG5" s="474"/>
      <c r="GEH5" s="481"/>
      <c r="GEI5" s="474"/>
      <c r="GEJ5" s="498"/>
      <c r="GEK5" s="499"/>
      <c r="GEL5" s="474"/>
      <c r="GEM5" s="474"/>
      <c r="GEN5" s="481"/>
      <c r="GEO5" s="474"/>
      <c r="GEP5" s="498"/>
      <c r="GEQ5" s="499"/>
      <c r="GER5" s="474"/>
      <c r="GES5" s="474"/>
      <c r="GET5" s="481"/>
      <c r="GEU5" s="474"/>
      <c r="GEV5" s="498"/>
      <c r="GEW5" s="499"/>
      <c r="GEX5" s="474"/>
      <c r="GEY5" s="474"/>
      <c r="GEZ5" s="481"/>
      <c r="GFA5" s="474"/>
      <c r="GFB5" s="498"/>
      <c r="GFC5" s="499"/>
      <c r="GFD5" s="474"/>
      <c r="GFE5" s="474"/>
      <c r="GFF5" s="481"/>
      <c r="GFG5" s="474"/>
      <c r="GFH5" s="498"/>
      <c r="GFI5" s="499"/>
      <c r="GFJ5" s="474"/>
      <c r="GFK5" s="474"/>
      <c r="GFL5" s="481"/>
      <c r="GFM5" s="474"/>
      <c r="GFN5" s="498"/>
      <c r="GFO5" s="499"/>
      <c r="GFP5" s="474"/>
      <c r="GFQ5" s="474"/>
      <c r="GFR5" s="481"/>
      <c r="GFS5" s="474"/>
      <c r="GFT5" s="498"/>
      <c r="GFU5" s="499"/>
      <c r="GFV5" s="474"/>
      <c r="GFW5" s="474"/>
      <c r="GFX5" s="481"/>
      <c r="GFY5" s="474"/>
      <c r="GFZ5" s="498"/>
      <c r="GGA5" s="499"/>
      <c r="GGB5" s="474"/>
      <c r="GGC5" s="474"/>
      <c r="GGD5" s="481"/>
      <c r="GGE5" s="474"/>
      <c r="GGF5" s="498"/>
      <c r="GGG5" s="499"/>
      <c r="GGH5" s="474"/>
      <c r="GGI5" s="474"/>
      <c r="GGJ5" s="481"/>
      <c r="GGK5" s="474"/>
      <c r="GGL5" s="498"/>
      <c r="GGM5" s="499"/>
      <c r="GGN5" s="474"/>
      <c r="GGO5" s="474"/>
      <c r="GGP5" s="481"/>
      <c r="GGQ5" s="474"/>
      <c r="GGR5" s="498"/>
      <c r="GGS5" s="499"/>
      <c r="GGT5" s="474"/>
      <c r="GGU5" s="474"/>
      <c r="GGV5" s="481"/>
      <c r="GGW5" s="474"/>
      <c r="GGX5" s="498"/>
      <c r="GGY5" s="499"/>
      <c r="GGZ5" s="474"/>
      <c r="GHA5" s="474"/>
      <c r="GHB5" s="481"/>
      <c r="GHC5" s="474"/>
      <c r="GHD5" s="498"/>
      <c r="GHE5" s="499"/>
      <c r="GHF5" s="474"/>
      <c r="GHG5" s="474"/>
      <c r="GHH5" s="481"/>
      <c r="GHI5" s="474"/>
      <c r="GHJ5" s="498"/>
      <c r="GHK5" s="499"/>
      <c r="GHL5" s="474"/>
      <c r="GHM5" s="474"/>
      <c r="GHN5" s="481"/>
      <c r="GHO5" s="474"/>
      <c r="GHP5" s="498"/>
      <c r="GHQ5" s="499"/>
      <c r="GHR5" s="474"/>
      <c r="GHS5" s="474"/>
      <c r="GHT5" s="481"/>
      <c r="GHU5" s="474"/>
      <c r="GHV5" s="498"/>
      <c r="GHW5" s="499"/>
      <c r="GHX5" s="474"/>
      <c r="GHY5" s="474"/>
      <c r="GHZ5" s="481"/>
      <c r="GIA5" s="474"/>
      <c r="GIB5" s="498"/>
      <c r="GIC5" s="499"/>
      <c r="GID5" s="474"/>
      <c r="GIE5" s="474"/>
      <c r="GIF5" s="481"/>
      <c r="GIG5" s="474"/>
      <c r="GIH5" s="498"/>
      <c r="GII5" s="499"/>
      <c r="GIJ5" s="474"/>
      <c r="GIK5" s="474"/>
      <c r="GIL5" s="481"/>
      <c r="GIM5" s="474"/>
      <c r="GIN5" s="498"/>
      <c r="GIO5" s="499"/>
      <c r="GIP5" s="474"/>
      <c r="GIQ5" s="474"/>
      <c r="GIR5" s="481"/>
      <c r="GIS5" s="474"/>
      <c r="GIT5" s="498"/>
      <c r="GIU5" s="499"/>
      <c r="GIV5" s="474"/>
      <c r="GIW5" s="474"/>
      <c r="GIX5" s="481"/>
      <c r="GIY5" s="474"/>
      <c r="GIZ5" s="498"/>
      <c r="GJA5" s="499"/>
      <c r="GJB5" s="474"/>
      <c r="GJC5" s="474"/>
      <c r="GJD5" s="481"/>
      <c r="GJE5" s="474"/>
      <c r="GJF5" s="498"/>
      <c r="GJG5" s="499"/>
      <c r="GJH5" s="474"/>
      <c r="GJI5" s="474"/>
      <c r="GJJ5" s="481"/>
      <c r="GJK5" s="474"/>
      <c r="GJL5" s="498"/>
      <c r="GJM5" s="499"/>
      <c r="GJN5" s="474"/>
      <c r="GJO5" s="474"/>
      <c r="GJP5" s="481"/>
      <c r="GJQ5" s="474"/>
      <c r="GJR5" s="498"/>
      <c r="GJS5" s="499"/>
      <c r="GJT5" s="474"/>
      <c r="GJU5" s="474"/>
      <c r="GJV5" s="481"/>
      <c r="GJW5" s="474"/>
      <c r="GJX5" s="498"/>
      <c r="GJY5" s="499"/>
      <c r="GJZ5" s="474"/>
      <c r="GKA5" s="474"/>
      <c r="GKB5" s="481"/>
      <c r="GKC5" s="474"/>
      <c r="GKD5" s="498"/>
      <c r="GKE5" s="499"/>
      <c r="GKF5" s="474"/>
      <c r="GKG5" s="474"/>
      <c r="GKH5" s="481"/>
      <c r="GKI5" s="474"/>
      <c r="GKJ5" s="498"/>
      <c r="GKK5" s="499"/>
      <c r="GKL5" s="474"/>
      <c r="GKM5" s="474"/>
      <c r="GKN5" s="481"/>
      <c r="GKO5" s="474"/>
      <c r="GKP5" s="498"/>
      <c r="GKQ5" s="499"/>
      <c r="GKR5" s="474"/>
      <c r="GKS5" s="474"/>
      <c r="GKT5" s="481"/>
      <c r="GKU5" s="474"/>
      <c r="GKV5" s="498"/>
      <c r="GKW5" s="499"/>
      <c r="GKX5" s="474"/>
      <c r="GKY5" s="474"/>
      <c r="GKZ5" s="481"/>
      <c r="GLA5" s="474"/>
      <c r="GLB5" s="498"/>
      <c r="GLC5" s="499"/>
      <c r="GLD5" s="474"/>
      <c r="GLE5" s="474"/>
      <c r="GLF5" s="481"/>
      <c r="GLG5" s="474"/>
      <c r="GLH5" s="498"/>
      <c r="GLI5" s="499"/>
      <c r="GLJ5" s="474"/>
      <c r="GLK5" s="474"/>
      <c r="GLL5" s="481"/>
      <c r="GLM5" s="474"/>
      <c r="GLN5" s="498"/>
      <c r="GLO5" s="499"/>
      <c r="GLP5" s="474"/>
      <c r="GLQ5" s="474"/>
      <c r="GLR5" s="481"/>
      <c r="GLS5" s="474"/>
      <c r="GLT5" s="498"/>
      <c r="GLU5" s="499"/>
      <c r="GLV5" s="474"/>
      <c r="GLW5" s="474"/>
      <c r="GLX5" s="481"/>
      <c r="GLY5" s="474"/>
      <c r="GLZ5" s="498"/>
      <c r="GMA5" s="499"/>
      <c r="GMB5" s="474"/>
      <c r="GMC5" s="474"/>
      <c r="GMD5" s="481"/>
      <c r="GME5" s="474"/>
      <c r="GMF5" s="498"/>
      <c r="GMG5" s="499"/>
      <c r="GMH5" s="474"/>
      <c r="GMI5" s="474"/>
      <c r="GMJ5" s="481"/>
      <c r="GMK5" s="474"/>
      <c r="GML5" s="498"/>
      <c r="GMM5" s="499"/>
      <c r="GMN5" s="474"/>
      <c r="GMO5" s="474"/>
      <c r="GMP5" s="481"/>
      <c r="GMQ5" s="474"/>
      <c r="GMR5" s="498"/>
      <c r="GMS5" s="499"/>
      <c r="GMT5" s="474"/>
      <c r="GMU5" s="474"/>
      <c r="GMV5" s="481"/>
      <c r="GMW5" s="474"/>
      <c r="GMX5" s="498"/>
      <c r="GMY5" s="499"/>
      <c r="GMZ5" s="474"/>
      <c r="GNA5" s="474"/>
      <c r="GNB5" s="481"/>
      <c r="GNC5" s="474"/>
      <c r="GND5" s="498"/>
      <c r="GNE5" s="499"/>
      <c r="GNF5" s="474"/>
      <c r="GNG5" s="474"/>
      <c r="GNH5" s="481"/>
      <c r="GNI5" s="474"/>
      <c r="GNJ5" s="498"/>
      <c r="GNK5" s="499"/>
      <c r="GNL5" s="474"/>
      <c r="GNM5" s="474"/>
      <c r="GNN5" s="481"/>
      <c r="GNO5" s="474"/>
      <c r="GNP5" s="498"/>
      <c r="GNQ5" s="499"/>
      <c r="GNR5" s="474"/>
      <c r="GNS5" s="474"/>
      <c r="GNT5" s="481"/>
      <c r="GNU5" s="474"/>
      <c r="GNV5" s="498"/>
      <c r="GNW5" s="499"/>
      <c r="GNX5" s="474"/>
      <c r="GNY5" s="474"/>
      <c r="GNZ5" s="481"/>
      <c r="GOA5" s="474"/>
      <c r="GOB5" s="498"/>
      <c r="GOC5" s="499"/>
      <c r="GOD5" s="474"/>
      <c r="GOE5" s="474"/>
      <c r="GOF5" s="481"/>
      <c r="GOG5" s="474"/>
      <c r="GOH5" s="498"/>
      <c r="GOI5" s="499"/>
      <c r="GOJ5" s="474"/>
      <c r="GOK5" s="474"/>
      <c r="GOL5" s="481"/>
      <c r="GOM5" s="474"/>
      <c r="GON5" s="498"/>
      <c r="GOO5" s="499"/>
      <c r="GOP5" s="474"/>
      <c r="GOQ5" s="474"/>
      <c r="GOR5" s="481"/>
      <c r="GOS5" s="474"/>
      <c r="GOT5" s="498"/>
      <c r="GOU5" s="499"/>
      <c r="GOV5" s="474"/>
      <c r="GOW5" s="474"/>
      <c r="GOX5" s="481"/>
      <c r="GOY5" s="474"/>
      <c r="GOZ5" s="498"/>
      <c r="GPA5" s="499"/>
      <c r="GPB5" s="474"/>
      <c r="GPC5" s="474"/>
      <c r="GPD5" s="481"/>
      <c r="GPE5" s="474"/>
      <c r="GPF5" s="498"/>
      <c r="GPG5" s="499"/>
      <c r="GPH5" s="474"/>
      <c r="GPI5" s="474"/>
      <c r="GPJ5" s="481"/>
      <c r="GPK5" s="474"/>
      <c r="GPL5" s="498"/>
      <c r="GPM5" s="499"/>
      <c r="GPN5" s="474"/>
      <c r="GPO5" s="474"/>
      <c r="GPP5" s="481"/>
      <c r="GPQ5" s="474"/>
      <c r="GPR5" s="498"/>
      <c r="GPS5" s="499"/>
      <c r="GPT5" s="474"/>
      <c r="GPU5" s="474"/>
      <c r="GPV5" s="481"/>
      <c r="GPW5" s="474"/>
      <c r="GPX5" s="498"/>
      <c r="GPY5" s="499"/>
      <c r="GPZ5" s="474"/>
      <c r="GQA5" s="474"/>
      <c r="GQB5" s="481"/>
      <c r="GQC5" s="474"/>
      <c r="GQD5" s="498"/>
      <c r="GQE5" s="499"/>
      <c r="GQF5" s="474"/>
      <c r="GQG5" s="474"/>
      <c r="GQH5" s="481"/>
      <c r="GQI5" s="474"/>
      <c r="GQJ5" s="498"/>
      <c r="GQK5" s="499"/>
      <c r="GQL5" s="474"/>
      <c r="GQM5" s="474"/>
      <c r="GQN5" s="481"/>
      <c r="GQO5" s="474"/>
      <c r="GQP5" s="498"/>
      <c r="GQQ5" s="499"/>
      <c r="GQR5" s="474"/>
      <c r="GQS5" s="474"/>
      <c r="GQT5" s="481"/>
      <c r="GQU5" s="474"/>
      <c r="GQV5" s="498"/>
      <c r="GQW5" s="499"/>
      <c r="GQX5" s="474"/>
      <c r="GQY5" s="474"/>
      <c r="GQZ5" s="481"/>
      <c r="GRA5" s="474"/>
      <c r="GRB5" s="498"/>
      <c r="GRC5" s="499"/>
      <c r="GRD5" s="474"/>
      <c r="GRE5" s="474"/>
      <c r="GRF5" s="481"/>
      <c r="GRG5" s="474"/>
      <c r="GRH5" s="498"/>
      <c r="GRI5" s="499"/>
      <c r="GRJ5" s="474"/>
      <c r="GRK5" s="474"/>
      <c r="GRL5" s="481"/>
      <c r="GRM5" s="474"/>
      <c r="GRN5" s="498"/>
      <c r="GRO5" s="499"/>
      <c r="GRP5" s="474"/>
      <c r="GRQ5" s="474"/>
      <c r="GRR5" s="481"/>
      <c r="GRS5" s="474"/>
      <c r="GRT5" s="498"/>
      <c r="GRU5" s="499"/>
      <c r="GRV5" s="474"/>
      <c r="GRW5" s="474"/>
      <c r="GRX5" s="481"/>
      <c r="GRY5" s="474"/>
      <c r="GRZ5" s="498"/>
      <c r="GSA5" s="499"/>
      <c r="GSB5" s="474"/>
      <c r="GSC5" s="474"/>
      <c r="GSD5" s="481"/>
      <c r="GSE5" s="474"/>
      <c r="GSF5" s="498"/>
      <c r="GSG5" s="499"/>
      <c r="GSH5" s="474"/>
      <c r="GSI5" s="474"/>
      <c r="GSJ5" s="481"/>
      <c r="GSK5" s="474"/>
      <c r="GSL5" s="498"/>
      <c r="GSM5" s="499"/>
      <c r="GSN5" s="474"/>
      <c r="GSO5" s="474"/>
      <c r="GSP5" s="481"/>
      <c r="GSQ5" s="474"/>
      <c r="GSR5" s="498"/>
      <c r="GSS5" s="499"/>
      <c r="GST5" s="474"/>
      <c r="GSU5" s="474"/>
      <c r="GSV5" s="481"/>
      <c r="GSW5" s="474"/>
      <c r="GSX5" s="498"/>
      <c r="GSY5" s="499"/>
      <c r="GSZ5" s="474"/>
      <c r="GTA5" s="474"/>
      <c r="GTB5" s="481"/>
      <c r="GTC5" s="474"/>
      <c r="GTD5" s="498"/>
      <c r="GTE5" s="499"/>
      <c r="GTF5" s="474"/>
      <c r="GTG5" s="474"/>
      <c r="GTH5" s="481"/>
      <c r="GTI5" s="474"/>
      <c r="GTJ5" s="498"/>
      <c r="GTK5" s="499"/>
      <c r="GTL5" s="474"/>
      <c r="GTM5" s="474"/>
      <c r="GTN5" s="481"/>
      <c r="GTO5" s="474"/>
      <c r="GTP5" s="498"/>
      <c r="GTQ5" s="499"/>
      <c r="GTR5" s="474"/>
      <c r="GTS5" s="474"/>
      <c r="GTT5" s="481"/>
      <c r="GTU5" s="474"/>
      <c r="GTV5" s="498"/>
      <c r="GTW5" s="499"/>
      <c r="GTX5" s="474"/>
      <c r="GTY5" s="474"/>
      <c r="GTZ5" s="481"/>
      <c r="GUA5" s="474"/>
      <c r="GUB5" s="498"/>
      <c r="GUC5" s="499"/>
      <c r="GUD5" s="474"/>
      <c r="GUE5" s="474"/>
      <c r="GUF5" s="481"/>
      <c r="GUG5" s="474"/>
      <c r="GUH5" s="498"/>
      <c r="GUI5" s="499"/>
      <c r="GUJ5" s="474"/>
      <c r="GUK5" s="474"/>
      <c r="GUL5" s="481"/>
      <c r="GUM5" s="474"/>
      <c r="GUN5" s="498"/>
      <c r="GUO5" s="499"/>
      <c r="GUP5" s="474"/>
      <c r="GUQ5" s="474"/>
      <c r="GUR5" s="481"/>
      <c r="GUS5" s="474"/>
      <c r="GUT5" s="498"/>
      <c r="GUU5" s="499"/>
      <c r="GUV5" s="474"/>
      <c r="GUW5" s="474"/>
      <c r="GUX5" s="481"/>
      <c r="GUY5" s="474"/>
      <c r="GUZ5" s="498"/>
      <c r="GVA5" s="499"/>
      <c r="GVB5" s="474"/>
      <c r="GVC5" s="474"/>
      <c r="GVD5" s="481"/>
      <c r="GVE5" s="474"/>
      <c r="GVF5" s="498"/>
      <c r="GVG5" s="499"/>
      <c r="GVH5" s="474"/>
      <c r="GVI5" s="474"/>
      <c r="GVJ5" s="481"/>
      <c r="GVK5" s="474"/>
      <c r="GVL5" s="498"/>
      <c r="GVM5" s="499"/>
      <c r="GVN5" s="474"/>
      <c r="GVO5" s="474"/>
      <c r="GVP5" s="481"/>
      <c r="GVQ5" s="474"/>
      <c r="GVR5" s="498"/>
      <c r="GVS5" s="499"/>
      <c r="GVT5" s="474"/>
      <c r="GVU5" s="474"/>
      <c r="GVV5" s="481"/>
      <c r="GVW5" s="474"/>
      <c r="GVX5" s="498"/>
      <c r="GVY5" s="499"/>
      <c r="GVZ5" s="474"/>
      <c r="GWA5" s="474"/>
      <c r="GWB5" s="481"/>
      <c r="GWC5" s="474"/>
      <c r="GWD5" s="498"/>
      <c r="GWE5" s="499"/>
      <c r="GWF5" s="474"/>
      <c r="GWG5" s="474"/>
      <c r="GWH5" s="481"/>
      <c r="GWI5" s="474"/>
      <c r="GWJ5" s="498"/>
      <c r="GWK5" s="499"/>
      <c r="GWL5" s="474"/>
      <c r="GWM5" s="474"/>
      <c r="GWN5" s="481"/>
      <c r="GWO5" s="474"/>
      <c r="GWP5" s="498"/>
      <c r="GWQ5" s="499"/>
      <c r="GWR5" s="474"/>
      <c r="GWS5" s="474"/>
      <c r="GWT5" s="481"/>
      <c r="GWU5" s="474"/>
      <c r="GWV5" s="498"/>
      <c r="GWW5" s="499"/>
      <c r="GWX5" s="474"/>
      <c r="GWY5" s="474"/>
      <c r="GWZ5" s="481"/>
      <c r="GXA5" s="474"/>
      <c r="GXB5" s="498"/>
      <c r="GXC5" s="499"/>
      <c r="GXD5" s="474"/>
      <c r="GXE5" s="474"/>
      <c r="GXF5" s="481"/>
      <c r="GXG5" s="474"/>
      <c r="GXH5" s="498"/>
      <c r="GXI5" s="499"/>
      <c r="GXJ5" s="474"/>
      <c r="GXK5" s="474"/>
      <c r="GXL5" s="481"/>
      <c r="GXM5" s="474"/>
      <c r="GXN5" s="498"/>
      <c r="GXO5" s="499"/>
      <c r="GXP5" s="474"/>
      <c r="GXQ5" s="474"/>
      <c r="GXR5" s="481"/>
      <c r="GXS5" s="474"/>
      <c r="GXT5" s="498"/>
      <c r="GXU5" s="499"/>
      <c r="GXV5" s="474"/>
      <c r="GXW5" s="474"/>
      <c r="GXX5" s="481"/>
      <c r="GXY5" s="474"/>
      <c r="GXZ5" s="498"/>
      <c r="GYA5" s="499"/>
      <c r="GYB5" s="474"/>
      <c r="GYC5" s="474"/>
      <c r="GYD5" s="481"/>
      <c r="GYE5" s="474"/>
      <c r="GYF5" s="498"/>
      <c r="GYG5" s="499"/>
      <c r="GYH5" s="474"/>
      <c r="GYI5" s="474"/>
      <c r="GYJ5" s="481"/>
      <c r="GYK5" s="474"/>
      <c r="GYL5" s="498"/>
      <c r="GYM5" s="499"/>
      <c r="GYN5" s="474"/>
      <c r="GYO5" s="474"/>
      <c r="GYP5" s="481"/>
      <c r="GYQ5" s="474"/>
      <c r="GYR5" s="498"/>
      <c r="GYS5" s="499"/>
      <c r="GYT5" s="474"/>
      <c r="GYU5" s="474"/>
      <c r="GYV5" s="481"/>
      <c r="GYW5" s="474"/>
      <c r="GYX5" s="498"/>
      <c r="GYY5" s="499"/>
      <c r="GYZ5" s="474"/>
      <c r="GZA5" s="474"/>
      <c r="GZB5" s="481"/>
      <c r="GZC5" s="474"/>
      <c r="GZD5" s="498"/>
      <c r="GZE5" s="499"/>
      <c r="GZF5" s="474"/>
      <c r="GZG5" s="474"/>
      <c r="GZH5" s="481"/>
      <c r="GZI5" s="474"/>
      <c r="GZJ5" s="498"/>
      <c r="GZK5" s="499"/>
      <c r="GZL5" s="474"/>
      <c r="GZM5" s="474"/>
      <c r="GZN5" s="481"/>
      <c r="GZO5" s="474"/>
      <c r="GZP5" s="498"/>
      <c r="GZQ5" s="499"/>
      <c r="GZR5" s="474"/>
      <c r="GZS5" s="474"/>
      <c r="GZT5" s="481"/>
      <c r="GZU5" s="474"/>
      <c r="GZV5" s="498"/>
      <c r="GZW5" s="499"/>
      <c r="GZX5" s="474"/>
      <c r="GZY5" s="474"/>
      <c r="GZZ5" s="481"/>
      <c r="HAA5" s="474"/>
      <c r="HAB5" s="498"/>
      <c r="HAC5" s="499"/>
      <c r="HAD5" s="474"/>
      <c r="HAE5" s="474"/>
      <c r="HAF5" s="481"/>
      <c r="HAG5" s="474"/>
      <c r="HAH5" s="498"/>
      <c r="HAI5" s="499"/>
      <c r="HAJ5" s="474"/>
      <c r="HAK5" s="474"/>
      <c r="HAL5" s="481"/>
      <c r="HAM5" s="474"/>
      <c r="HAN5" s="498"/>
      <c r="HAO5" s="499"/>
      <c r="HAP5" s="474"/>
      <c r="HAQ5" s="474"/>
      <c r="HAR5" s="481"/>
      <c r="HAS5" s="474"/>
      <c r="HAT5" s="498"/>
      <c r="HAU5" s="499"/>
      <c r="HAV5" s="474"/>
      <c r="HAW5" s="474"/>
      <c r="HAX5" s="481"/>
      <c r="HAY5" s="474"/>
      <c r="HAZ5" s="498"/>
      <c r="HBA5" s="499"/>
      <c r="HBB5" s="474"/>
      <c r="HBC5" s="474"/>
      <c r="HBD5" s="481"/>
      <c r="HBE5" s="474"/>
      <c r="HBF5" s="498"/>
      <c r="HBG5" s="499"/>
      <c r="HBH5" s="474"/>
      <c r="HBI5" s="474"/>
      <c r="HBJ5" s="481"/>
      <c r="HBK5" s="474"/>
      <c r="HBL5" s="498"/>
      <c r="HBM5" s="499"/>
      <c r="HBN5" s="474"/>
      <c r="HBO5" s="474"/>
      <c r="HBP5" s="481"/>
      <c r="HBQ5" s="474"/>
      <c r="HBR5" s="498"/>
      <c r="HBS5" s="499"/>
      <c r="HBT5" s="474"/>
      <c r="HBU5" s="474"/>
      <c r="HBV5" s="481"/>
      <c r="HBW5" s="474"/>
      <c r="HBX5" s="498"/>
      <c r="HBY5" s="499"/>
      <c r="HBZ5" s="474"/>
      <c r="HCA5" s="474"/>
      <c r="HCB5" s="481"/>
      <c r="HCC5" s="474"/>
      <c r="HCD5" s="498"/>
      <c r="HCE5" s="499"/>
      <c r="HCF5" s="474"/>
      <c r="HCG5" s="474"/>
      <c r="HCH5" s="481"/>
      <c r="HCI5" s="474"/>
      <c r="HCJ5" s="498"/>
      <c r="HCK5" s="499"/>
      <c r="HCL5" s="474"/>
      <c r="HCM5" s="474"/>
      <c r="HCN5" s="481"/>
      <c r="HCO5" s="474"/>
      <c r="HCP5" s="498"/>
      <c r="HCQ5" s="499"/>
      <c r="HCR5" s="474"/>
      <c r="HCS5" s="474"/>
      <c r="HCT5" s="481"/>
      <c r="HCU5" s="474"/>
      <c r="HCV5" s="498"/>
      <c r="HCW5" s="499"/>
      <c r="HCX5" s="474"/>
      <c r="HCY5" s="474"/>
      <c r="HCZ5" s="481"/>
      <c r="HDA5" s="474"/>
      <c r="HDB5" s="498"/>
      <c r="HDC5" s="499"/>
      <c r="HDD5" s="474"/>
      <c r="HDE5" s="474"/>
      <c r="HDF5" s="481"/>
      <c r="HDG5" s="474"/>
      <c r="HDH5" s="498"/>
      <c r="HDI5" s="499"/>
      <c r="HDJ5" s="474"/>
      <c r="HDK5" s="474"/>
      <c r="HDL5" s="481"/>
      <c r="HDM5" s="474"/>
      <c r="HDN5" s="498"/>
      <c r="HDO5" s="499"/>
      <c r="HDP5" s="474"/>
      <c r="HDQ5" s="474"/>
      <c r="HDR5" s="481"/>
      <c r="HDS5" s="474"/>
      <c r="HDT5" s="498"/>
      <c r="HDU5" s="499"/>
      <c r="HDV5" s="474"/>
      <c r="HDW5" s="474"/>
      <c r="HDX5" s="481"/>
      <c r="HDY5" s="474"/>
      <c r="HDZ5" s="498"/>
      <c r="HEA5" s="499"/>
      <c r="HEB5" s="474"/>
      <c r="HEC5" s="474"/>
      <c r="HED5" s="481"/>
      <c r="HEE5" s="474"/>
      <c r="HEF5" s="498"/>
      <c r="HEG5" s="499"/>
      <c r="HEH5" s="474"/>
      <c r="HEI5" s="474"/>
      <c r="HEJ5" s="481"/>
      <c r="HEK5" s="474"/>
      <c r="HEL5" s="498"/>
      <c r="HEM5" s="499"/>
      <c r="HEN5" s="474"/>
      <c r="HEO5" s="474"/>
      <c r="HEP5" s="481"/>
      <c r="HEQ5" s="474"/>
      <c r="HER5" s="498"/>
      <c r="HES5" s="499"/>
      <c r="HET5" s="474"/>
      <c r="HEU5" s="474"/>
      <c r="HEV5" s="481"/>
      <c r="HEW5" s="474"/>
      <c r="HEX5" s="498"/>
      <c r="HEY5" s="499"/>
      <c r="HEZ5" s="474"/>
      <c r="HFA5" s="474"/>
      <c r="HFB5" s="481"/>
      <c r="HFC5" s="474"/>
      <c r="HFD5" s="498"/>
      <c r="HFE5" s="499"/>
      <c r="HFF5" s="474"/>
      <c r="HFG5" s="474"/>
      <c r="HFH5" s="481"/>
      <c r="HFI5" s="474"/>
      <c r="HFJ5" s="498"/>
      <c r="HFK5" s="499"/>
      <c r="HFL5" s="474"/>
      <c r="HFM5" s="474"/>
      <c r="HFN5" s="481"/>
      <c r="HFO5" s="474"/>
      <c r="HFP5" s="498"/>
      <c r="HFQ5" s="499"/>
      <c r="HFR5" s="474"/>
      <c r="HFS5" s="474"/>
      <c r="HFT5" s="481"/>
      <c r="HFU5" s="474"/>
      <c r="HFV5" s="498"/>
      <c r="HFW5" s="499"/>
      <c r="HFX5" s="474"/>
      <c r="HFY5" s="474"/>
      <c r="HFZ5" s="481"/>
      <c r="HGA5" s="474"/>
      <c r="HGB5" s="498"/>
      <c r="HGC5" s="499"/>
      <c r="HGD5" s="474"/>
      <c r="HGE5" s="474"/>
      <c r="HGF5" s="481"/>
      <c r="HGG5" s="474"/>
      <c r="HGH5" s="498"/>
      <c r="HGI5" s="499"/>
      <c r="HGJ5" s="474"/>
      <c r="HGK5" s="474"/>
      <c r="HGL5" s="481"/>
      <c r="HGM5" s="474"/>
      <c r="HGN5" s="498"/>
      <c r="HGO5" s="499"/>
      <c r="HGP5" s="474"/>
      <c r="HGQ5" s="474"/>
      <c r="HGR5" s="481"/>
      <c r="HGS5" s="474"/>
      <c r="HGT5" s="498"/>
      <c r="HGU5" s="499"/>
      <c r="HGV5" s="474"/>
      <c r="HGW5" s="474"/>
      <c r="HGX5" s="481"/>
      <c r="HGY5" s="474"/>
      <c r="HGZ5" s="498"/>
      <c r="HHA5" s="499"/>
      <c r="HHB5" s="474"/>
      <c r="HHC5" s="474"/>
      <c r="HHD5" s="481"/>
      <c r="HHE5" s="474"/>
      <c r="HHF5" s="498"/>
      <c r="HHG5" s="499"/>
      <c r="HHH5" s="474"/>
      <c r="HHI5" s="474"/>
      <c r="HHJ5" s="481"/>
      <c r="HHK5" s="474"/>
      <c r="HHL5" s="498"/>
      <c r="HHM5" s="499"/>
      <c r="HHN5" s="474"/>
      <c r="HHO5" s="474"/>
      <c r="HHP5" s="481"/>
      <c r="HHQ5" s="474"/>
      <c r="HHR5" s="498"/>
      <c r="HHS5" s="499"/>
      <c r="HHT5" s="474"/>
      <c r="HHU5" s="474"/>
      <c r="HHV5" s="481"/>
      <c r="HHW5" s="474"/>
      <c r="HHX5" s="498"/>
      <c r="HHY5" s="499"/>
      <c r="HHZ5" s="474"/>
      <c r="HIA5" s="474"/>
      <c r="HIB5" s="481"/>
      <c r="HIC5" s="474"/>
      <c r="HID5" s="498"/>
      <c r="HIE5" s="499"/>
      <c r="HIF5" s="474"/>
      <c r="HIG5" s="474"/>
      <c r="HIH5" s="481"/>
      <c r="HII5" s="474"/>
      <c r="HIJ5" s="498"/>
      <c r="HIK5" s="499"/>
      <c r="HIL5" s="474"/>
      <c r="HIM5" s="474"/>
      <c r="HIN5" s="481"/>
      <c r="HIO5" s="474"/>
      <c r="HIP5" s="498"/>
      <c r="HIQ5" s="499"/>
      <c r="HIR5" s="474"/>
      <c r="HIS5" s="474"/>
      <c r="HIT5" s="481"/>
      <c r="HIU5" s="474"/>
      <c r="HIV5" s="498"/>
      <c r="HIW5" s="499"/>
      <c r="HIX5" s="474"/>
      <c r="HIY5" s="474"/>
      <c r="HIZ5" s="481"/>
      <c r="HJA5" s="474"/>
      <c r="HJB5" s="498"/>
      <c r="HJC5" s="499"/>
      <c r="HJD5" s="474"/>
      <c r="HJE5" s="474"/>
      <c r="HJF5" s="481"/>
      <c r="HJG5" s="474"/>
      <c r="HJH5" s="498"/>
      <c r="HJI5" s="499"/>
      <c r="HJJ5" s="474"/>
      <c r="HJK5" s="474"/>
      <c r="HJL5" s="481"/>
      <c r="HJM5" s="474"/>
      <c r="HJN5" s="498"/>
      <c r="HJO5" s="499"/>
      <c r="HJP5" s="474"/>
      <c r="HJQ5" s="474"/>
      <c r="HJR5" s="481"/>
      <c r="HJS5" s="474"/>
      <c r="HJT5" s="498"/>
      <c r="HJU5" s="499"/>
      <c r="HJV5" s="474"/>
      <c r="HJW5" s="474"/>
      <c r="HJX5" s="481"/>
      <c r="HJY5" s="474"/>
      <c r="HJZ5" s="498"/>
      <c r="HKA5" s="499"/>
      <c r="HKB5" s="474"/>
      <c r="HKC5" s="474"/>
      <c r="HKD5" s="481"/>
      <c r="HKE5" s="474"/>
      <c r="HKF5" s="498"/>
      <c r="HKG5" s="499"/>
      <c r="HKH5" s="474"/>
      <c r="HKI5" s="474"/>
      <c r="HKJ5" s="481"/>
      <c r="HKK5" s="474"/>
      <c r="HKL5" s="498"/>
      <c r="HKM5" s="499"/>
      <c r="HKN5" s="474"/>
      <c r="HKO5" s="474"/>
      <c r="HKP5" s="481"/>
      <c r="HKQ5" s="474"/>
      <c r="HKR5" s="498"/>
      <c r="HKS5" s="499"/>
      <c r="HKT5" s="474"/>
      <c r="HKU5" s="474"/>
      <c r="HKV5" s="481"/>
      <c r="HKW5" s="474"/>
      <c r="HKX5" s="498"/>
      <c r="HKY5" s="499"/>
      <c r="HKZ5" s="474"/>
      <c r="HLA5" s="474"/>
      <c r="HLB5" s="481"/>
      <c r="HLC5" s="474"/>
      <c r="HLD5" s="498"/>
      <c r="HLE5" s="499"/>
      <c r="HLF5" s="474"/>
      <c r="HLG5" s="474"/>
      <c r="HLH5" s="481"/>
      <c r="HLI5" s="474"/>
      <c r="HLJ5" s="498"/>
      <c r="HLK5" s="499"/>
      <c r="HLL5" s="474"/>
      <c r="HLM5" s="474"/>
      <c r="HLN5" s="481"/>
      <c r="HLO5" s="474"/>
      <c r="HLP5" s="498"/>
      <c r="HLQ5" s="499"/>
      <c r="HLR5" s="474"/>
      <c r="HLS5" s="474"/>
      <c r="HLT5" s="481"/>
      <c r="HLU5" s="474"/>
      <c r="HLV5" s="498"/>
      <c r="HLW5" s="499"/>
      <c r="HLX5" s="474"/>
      <c r="HLY5" s="474"/>
      <c r="HLZ5" s="481"/>
      <c r="HMA5" s="474"/>
      <c r="HMB5" s="498"/>
      <c r="HMC5" s="499"/>
      <c r="HMD5" s="474"/>
      <c r="HME5" s="474"/>
      <c r="HMF5" s="481"/>
      <c r="HMG5" s="474"/>
      <c r="HMH5" s="498"/>
      <c r="HMI5" s="499"/>
      <c r="HMJ5" s="474"/>
      <c r="HMK5" s="474"/>
      <c r="HML5" s="481"/>
      <c r="HMM5" s="474"/>
      <c r="HMN5" s="498"/>
      <c r="HMO5" s="499"/>
      <c r="HMP5" s="474"/>
      <c r="HMQ5" s="474"/>
      <c r="HMR5" s="481"/>
      <c r="HMS5" s="474"/>
      <c r="HMT5" s="498"/>
      <c r="HMU5" s="499"/>
      <c r="HMV5" s="474"/>
      <c r="HMW5" s="474"/>
      <c r="HMX5" s="481"/>
      <c r="HMY5" s="474"/>
      <c r="HMZ5" s="498"/>
      <c r="HNA5" s="499"/>
      <c r="HNB5" s="474"/>
      <c r="HNC5" s="474"/>
      <c r="HND5" s="481"/>
      <c r="HNE5" s="474"/>
      <c r="HNF5" s="498"/>
      <c r="HNG5" s="499"/>
      <c r="HNH5" s="474"/>
      <c r="HNI5" s="474"/>
      <c r="HNJ5" s="481"/>
      <c r="HNK5" s="474"/>
      <c r="HNL5" s="498"/>
      <c r="HNM5" s="499"/>
      <c r="HNN5" s="474"/>
      <c r="HNO5" s="474"/>
      <c r="HNP5" s="481"/>
      <c r="HNQ5" s="474"/>
      <c r="HNR5" s="498"/>
      <c r="HNS5" s="499"/>
      <c r="HNT5" s="474"/>
      <c r="HNU5" s="474"/>
      <c r="HNV5" s="481"/>
      <c r="HNW5" s="474"/>
      <c r="HNX5" s="498"/>
      <c r="HNY5" s="499"/>
      <c r="HNZ5" s="474"/>
      <c r="HOA5" s="474"/>
      <c r="HOB5" s="481"/>
      <c r="HOC5" s="474"/>
      <c r="HOD5" s="498"/>
      <c r="HOE5" s="499"/>
      <c r="HOF5" s="474"/>
      <c r="HOG5" s="474"/>
      <c r="HOH5" s="481"/>
      <c r="HOI5" s="474"/>
      <c r="HOJ5" s="498"/>
      <c r="HOK5" s="499"/>
      <c r="HOL5" s="474"/>
      <c r="HOM5" s="474"/>
      <c r="HON5" s="481"/>
      <c r="HOO5" s="474"/>
      <c r="HOP5" s="498"/>
      <c r="HOQ5" s="499"/>
      <c r="HOR5" s="474"/>
      <c r="HOS5" s="474"/>
      <c r="HOT5" s="481"/>
      <c r="HOU5" s="474"/>
      <c r="HOV5" s="498"/>
      <c r="HOW5" s="499"/>
      <c r="HOX5" s="474"/>
      <c r="HOY5" s="474"/>
      <c r="HOZ5" s="481"/>
      <c r="HPA5" s="474"/>
      <c r="HPB5" s="498"/>
      <c r="HPC5" s="499"/>
      <c r="HPD5" s="474"/>
      <c r="HPE5" s="474"/>
      <c r="HPF5" s="481"/>
      <c r="HPG5" s="474"/>
      <c r="HPH5" s="498"/>
      <c r="HPI5" s="499"/>
      <c r="HPJ5" s="474"/>
      <c r="HPK5" s="474"/>
      <c r="HPL5" s="481"/>
      <c r="HPM5" s="474"/>
      <c r="HPN5" s="498"/>
      <c r="HPO5" s="499"/>
      <c r="HPP5" s="474"/>
      <c r="HPQ5" s="474"/>
      <c r="HPR5" s="481"/>
      <c r="HPS5" s="474"/>
      <c r="HPT5" s="498"/>
      <c r="HPU5" s="499"/>
      <c r="HPV5" s="474"/>
      <c r="HPW5" s="474"/>
      <c r="HPX5" s="481"/>
      <c r="HPY5" s="474"/>
      <c r="HPZ5" s="498"/>
      <c r="HQA5" s="499"/>
      <c r="HQB5" s="474"/>
      <c r="HQC5" s="474"/>
      <c r="HQD5" s="481"/>
      <c r="HQE5" s="474"/>
      <c r="HQF5" s="498"/>
      <c r="HQG5" s="499"/>
      <c r="HQH5" s="474"/>
      <c r="HQI5" s="474"/>
      <c r="HQJ5" s="481"/>
      <c r="HQK5" s="474"/>
      <c r="HQL5" s="498"/>
      <c r="HQM5" s="499"/>
      <c r="HQN5" s="474"/>
      <c r="HQO5" s="474"/>
      <c r="HQP5" s="481"/>
      <c r="HQQ5" s="474"/>
      <c r="HQR5" s="498"/>
      <c r="HQS5" s="499"/>
      <c r="HQT5" s="474"/>
      <c r="HQU5" s="474"/>
      <c r="HQV5" s="481"/>
      <c r="HQW5" s="474"/>
      <c r="HQX5" s="498"/>
      <c r="HQY5" s="499"/>
      <c r="HQZ5" s="474"/>
      <c r="HRA5" s="474"/>
      <c r="HRB5" s="481"/>
      <c r="HRC5" s="474"/>
      <c r="HRD5" s="498"/>
      <c r="HRE5" s="499"/>
      <c r="HRF5" s="474"/>
      <c r="HRG5" s="474"/>
      <c r="HRH5" s="481"/>
      <c r="HRI5" s="474"/>
      <c r="HRJ5" s="498"/>
      <c r="HRK5" s="499"/>
      <c r="HRL5" s="474"/>
      <c r="HRM5" s="474"/>
      <c r="HRN5" s="481"/>
      <c r="HRO5" s="474"/>
      <c r="HRP5" s="498"/>
      <c r="HRQ5" s="499"/>
      <c r="HRR5" s="474"/>
      <c r="HRS5" s="474"/>
      <c r="HRT5" s="481"/>
      <c r="HRU5" s="474"/>
      <c r="HRV5" s="498"/>
      <c r="HRW5" s="499"/>
      <c r="HRX5" s="474"/>
      <c r="HRY5" s="474"/>
      <c r="HRZ5" s="481"/>
      <c r="HSA5" s="474"/>
      <c r="HSB5" s="498"/>
      <c r="HSC5" s="499"/>
      <c r="HSD5" s="474"/>
      <c r="HSE5" s="474"/>
      <c r="HSF5" s="481"/>
      <c r="HSG5" s="474"/>
      <c r="HSH5" s="498"/>
      <c r="HSI5" s="499"/>
      <c r="HSJ5" s="474"/>
      <c r="HSK5" s="474"/>
      <c r="HSL5" s="481"/>
      <c r="HSM5" s="474"/>
      <c r="HSN5" s="498"/>
      <c r="HSO5" s="499"/>
      <c r="HSP5" s="474"/>
      <c r="HSQ5" s="474"/>
      <c r="HSR5" s="481"/>
      <c r="HSS5" s="474"/>
      <c r="HST5" s="498"/>
      <c r="HSU5" s="499"/>
      <c r="HSV5" s="474"/>
      <c r="HSW5" s="474"/>
      <c r="HSX5" s="481"/>
      <c r="HSY5" s="474"/>
      <c r="HSZ5" s="498"/>
      <c r="HTA5" s="499"/>
      <c r="HTB5" s="474"/>
      <c r="HTC5" s="474"/>
      <c r="HTD5" s="481"/>
      <c r="HTE5" s="474"/>
      <c r="HTF5" s="498"/>
      <c r="HTG5" s="499"/>
      <c r="HTH5" s="474"/>
      <c r="HTI5" s="474"/>
      <c r="HTJ5" s="481"/>
      <c r="HTK5" s="474"/>
      <c r="HTL5" s="498"/>
      <c r="HTM5" s="499"/>
      <c r="HTN5" s="474"/>
      <c r="HTO5" s="474"/>
      <c r="HTP5" s="481"/>
      <c r="HTQ5" s="474"/>
      <c r="HTR5" s="498"/>
      <c r="HTS5" s="499"/>
      <c r="HTT5" s="474"/>
      <c r="HTU5" s="474"/>
      <c r="HTV5" s="481"/>
      <c r="HTW5" s="474"/>
      <c r="HTX5" s="498"/>
      <c r="HTY5" s="499"/>
      <c r="HTZ5" s="474"/>
      <c r="HUA5" s="474"/>
      <c r="HUB5" s="481"/>
      <c r="HUC5" s="474"/>
      <c r="HUD5" s="498"/>
      <c r="HUE5" s="499"/>
      <c r="HUF5" s="474"/>
      <c r="HUG5" s="474"/>
      <c r="HUH5" s="481"/>
      <c r="HUI5" s="474"/>
      <c r="HUJ5" s="498"/>
      <c r="HUK5" s="499"/>
      <c r="HUL5" s="474"/>
      <c r="HUM5" s="474"/>
      <c r="HUN5" s="481"/>
      <c r="HUO5" s="474"/>
      <c r="HUP5" s="498"/>
      <c r="HUQ5" s="499"/>
      <c r="HUR5" s="474"/>
      <c r="HUS5" s="474"/>
      <c r="HUT5" s="481"/>
      <c r="HUU5" s="474"/>
      <c r="HUV5" s="498"/>
      <c r="HUW5" s="499"/>
      <c r="HUX5" s="474"/>
      <c r="HUY5" s="474"/>
      <c r="HUZ5" s="481"/>
      <c r="HVA5" s="474"/>
      <c r="HVB5" s="498"/>
      <c r="HVC5" s="499"/>
      <c r="HVD5" s="474"/>
      <c r="HVE5" s="474"/>
      <c r="HVF5" s="481"/>
      <c r="HVG5" s="474"/>
      <c r="HVH5" s="498"/>
      <c r="HVI5" s="499"/>
      <c r="HVJ5" s="474"/>
      <c r="HVK5" s="474"/>
      <c r="HVL5" s="481"/>
      <c r="HVM5" s="474"/>
      <c r="HVN5" s="498"/>
      <c r="HVO5" s="499"/>
      <c r="HVP5" s="474"/>
      <c r="HVQ5" s="474"/>
      <c r="HVR5" s="481"/>
      <c r="HVS5" s="474"/>
      <c r="HVT5" s="498"/>
      <c r="HVU5" s="499"/>
      <c r="HVV5" s="474"/>
      <c r="HVW5" s="474"/>
      <c r="HVX5" s="481"/>
      <c r="HVY5" s="474"/>
      <c r="HVZ5" s="498"/>
      <c r="HWA5" s="499"/>
      <c r="HWB5" s="474"/>
      <c r="HWC5" s="474"/>
      <c r="HWD5" s="481"/>
      <c r="HWE5" s="474"/>
      <c r="HWF5" s="498"/>
      <c r="HWG5" s="499"/>
      <c r="HWH5" s="474"/>
      <c r="HWI5" s="474"/>
      <c r="HWJ5" s="481"/>
      <c r="HWK5" s="474"/>
      <c r="HWL5" s="498"/>
      <c r="HWM5" s="499"/>
      <c r="HWN5" s="474"/>
      <c r="HWO5" s="474"/>
      <c r="HWP5" s="481"/>
      <c r="HWQ5" s="474"/>
      <c r="HWR5" s="498"/>
      <c r="HWS5" s="499"/>
      <c r="HWT5" s="474"/>
      <c r="HWU5" s="474"/>
      <c r="HWV5" s="481"/>
      <c r="HWW5" s="474"/>
      <c r="HWX5" s="498"/>
      <c r="HWY5" s="499"/>
      <c r="HWZ5" s="474"/>
      <c r="HXA5" s="474"/>
      <c r="HXB5" s="481"/>
      <c r="HXC5" s="474"/>
      <c r="HXD5" s="498"/>
      <c r="HXE5" s="499"/>
      <c r="HXF5" s="474"/>
      <c r="HXG5" s="474"/>
      <c r="HXH5" s="481"/>
      <c r="HXI5" s="474"/>
      <c r="HXJ5" s="498"/>
      <c r="HXK5" s="499"/>
      <c r="HXL5" s="474"/>
      <c r="HXM5" s="474"/>
      <c r="HXN5" s="481"/>
      <c r="HXO5" s="474"/>
      <c r="HXP5" s="498"/>
      <c r="HXQ5" s="499"/>
      <c r="HXR5" s="474"/>
      <c r="HXS5" s="474"/>
      <c r="HXT5" s="481"/>
      <c r="HXU5" s="474"/>
      <c r="HXV5" s="498"/>
      <c r="HXW5" s="499"/>
      <c r="HXX5" s="474"/>
      <c r="HXY5" s="474"/>
      <c r="HXZ5" s="481"/>
      <c r="HYA5" s="474"/>
      <c r="HYB5" s="498"/>
      <c r="HYC5" s="499"/>
      <c r="HYD5" s="474"/>
      <c r="HYE5" s="474"/>
      <c r="HYF5" s="481"/>
      <c r="HYG5" s="474"/>
      <c r="HYH5" s="498"/>
      <c r="HYI5" s="499"/>
      <c r="HYJ5" s="474"/>
      <c r="HYK5" s="474"/>
      <c r="HYL5" s="481"/>
      <c r="HYM5" s="474"/>
      <c r="HYN5" s="498"/>
      <c r="HYO5" s="499"/>
      <c r="HYP5" s="474"/>
      <c r="HYQ5" s="474"/>
      <c r="HYR5" s="481"/>
      <c r="HYS5" s="474"/>
      <c r="HYT5" s="498"/>
      <c r="HYU5" s="499"/>
      <c r="HYV5" s="474"/>
      <c r="HYW5" s="474"/>
      <c r="HYX5" s="481"/>
      <c r="HYY5" s="474"/>
      <c r="HYZ5" s="498"/>
      <c r="HZA5" s="499"/>
      <c r="HZB5" s="474"/>
      <c r="HZC5" s="474"/>
      <c r="HZD5" s="481"/>
      <c r="HZE5" s="474"/>
      <c r="HZF5" s="498"/>
      <c r="HZG5" s="499"/>
      <c r="HZH5" s="474"/>
      <c r="HZI5" s="474"/>
      <c r="HZJ5" s="481"/>
      <c r="HZK5" s="474"/>
      <c r="HZL5" s="498"/>
      <c r="HZM5" s="499"/>
      <c r="HZN5" s="474"/>
      <c r="HZO5" s="474"/>
      <c r="HZP5" s="481"/>
      <c r="HZQ5" s="474"/>
      <c r="HZR5" s="498"/>
      <c r="HZS5" s="499"/>
      <c r="HZT5" s="474"/>
      <c r="HZU5" s="474"/>
      <c r="HZV5" s="481"/>
      <c r="HZW5" s="474"/>
      <c r="HZX5" s="498"/>
      <c r="HZY5" s="499"/>
      <c r="HZZ5" s="474"/>
      <c r="IAA5" s="474"/>
      <c r="IAB5" s="481"/>
      <c r="IAC5" s="474"/>
      <c r="IAD5" s="498"/>
      <c r="IAE5" s="499"/>
      <c r="IAF5" s="474"/>
      <c r="IAG5" s="474"/>
      <c r="IAH5" s="481"/>
      <c r="IAI5" s="474"/>
      <c r="IAJ5" s="498"/>
      <c r="IAK5" s="499"/>
      <c r="IAL5" s="474"/>
      <c r="IAM5" s="474"/>
      <c r="IAN5" s="481"/>
      <c r="IAO5" s="474"/>
      <c r="IAP5" s="498"/>
      <c r="IAQ5" s="499"/>
      <c r="IAR5" s="474"/>
      <c r="IAS5" s="474"/>
      <c r="IAT5" s="481"/>
      <c r="IAU5" s="474"/>
      <c r="IAV5" s="498"/>
      <c r="IAW5" s="499"/>
      <c r="IAX5" s="474"/>
      <c r="IAY5" s="474"/>
      <c r="IAZ5" s="481"/>
      <c r="IBA5" s="474"/>
      <c r="IBB5" s="498"/>
      <c r="IBC5" s="499"/>
      <c r="IBD5" s="474"/>
      <c r="IBE5" s="474"/>
      <c r="IBF5" s="481"/>
      <c r="IBG5" s="474"/>
      <c r="IBH5" s="498"/>
      <c r="IBI5" s="499"/>
      <c r="IBJ5" s="474"/>
      <c r="IBK5" s="474"/>
      <c r="IBL5" s="481"/>
      <c r="IBM5" s="474"/>
      <c r="IBN5" s="498"/>
      <c r="IBO5" s="499"/>
      <c r="IBP5" s="474"/>
      <c r="IBQ5" s="474"/>
      <c r="IBR5" s="481"/>
      <c r="IBS5" s="474"/>
      <c r="IBT5" s="498"/>
      <c r="IBU5" s="499"/>
      <c r="IBV5" s="474"/>
      <c r="IBW5" s="474"/>
      <c r="IBX5" s="481"/>
      <c r="IBY5" s="474"/>
      <c r="IBZ5" s="498"/>
      <c r="ICA5" s="499"/>
      <c r="ICB5" s="474"/>
      <c r="ICC5" s="474"/>
      <c r="ICD5" s="481"/>
      <c r="ICE5" s="474"/>
      <c r="ICF5" s="498"/>
      <c r="ICG5" s="499"/>
      <c r="ICH5" s="474"/>
      <c r="ICI5" s="474"/>
      <c r="ICJ5" s="481"/>
      <c r="ICK5" s="474"/>
      <c r="ICL5" s="498"/>
      <c r="ICM5" s="499"/>
      <c r="ICN5" s="474"/>
      <c r="ICO5" s="474"/>
      <c r="ICP5" s="481"/>
      <c r="ICQ5" s="474"/>
      <c r="ICR5" s="498"/>
      <c r="ICS5" s="499"/>
      <c r="ICT5" s="474"/>
      <c r="ICU5" s="474"/>
      <c r="ICV5" s="481"/>
      <c r="ICW5" s="474"/>
      <c r="ICX5" s="498"/>
      <c r="ICY5" s="499"/>
      <c r="ICZ5" s="474"/>
      <c r="IDA5" s="474"/>
      <c r="IDB5" s="481"/>
      <c r="IDC5" s="474"/>
      <c r="IDD5" s="498"/>
      <c r="IDE5" s="499"/>
      <c r="IDF5" s="474"/>
      <c r="IDG5" s="474"/>
      <c r="IDH5" s="481"/>
      <c r="IDI5" s="474"/>
      <c r="IDJ5" s="498"/>
      <c r="IDK5" s="499"/>
      <c r="IDL5" s="474"/>
      <c r="IDM5" s="474"/>
      <c r="IDN5" s="481"/>
      <c r="IDO5" s="474"/>
      <c r="IDP5" s="498"/>
      <c r="IDQ5" s="499"/>
      <c r="IDR5" s="474"/>
      <c r="IDS5" s="474"/>
      <c r="IDT5" s="481"/>
      <c r="IDU5" s="474"/>
      <c r="IDV5" s="498"/>
      <c r="IDW5" s="499"/>
      <c r="IDX5" s="474"/>
      <c r="IDY5" s="474"/>
      <c r="IDZ5" s="481"/>
      <c r="IEA5" s="474"/>
      <c r="IEB5" s="498"/>
      <c r="IEC5" s="499"/>
      <c r="IED5" s="474"/>
      <c r="IEE5" s="474"/>
      <c r="IEF5" s="481"/>
      <c r="IEG5" s="474"/>
      <c r="IEH5" s="498"/>
      <c r="IEI5" s="499"/>
      <c r="IEJ5" s="474"/>
      <c r="IEK5" s="474"/>
      <c r="IEL5" s="481"/>
      <c r="IEM5" s="474"/>
      <c r="IEN5" s="498"/>
      <c r="IEO5" s="499"/>
      <c r="IEP5" s="474"/>
      <c r="IEQ5" s="474"/>
      <c r="IER5" s="481"/>
      <c r="IES5" s="474"/>
      <c r="IET5" s="498"/>
      <c r="IEU5" s="499"/>
      <c r="IEV5" s="474"/>
      <c r="IEW5" s="474"/>
      <c r="IEX5" s="481"/>
      <c r="IEY5" s="474"/>
      <c r="IEZ5" s="498"/>
      <c r="IFA5" s="499"/>
      <c r="IFB5" s="474"/>
      <c r="IFC5" s="474"/>
      <c r="IFD5" s="481"/>
      <c r="IFE5" s="474"/>
      <c r="IFF5" s="498"/>
      <c r="IFG5" s="499"/>
      <c r="IFH5" s="474"/>
      <c r="IFI5" s="474"/>
      <c r="IFJ5" s="481"/>
      <c r="IFK5" s="474"/>
      <c r="IFL5" s="498"/>
      <c r="IFM5" s="499"/>
      <c r="IFN5" s="474"/>
      <c r="IFO5" s="474"/>
      <c r="IFP5" s="481"/>
      <c r="IFQ5" s="474"/>
      <c r="IFR5" s="498"/>
      <c r="IFS5" s="499"/>
      <c r="IFT5" s="474"/>
      <c r="IFU5" s="474"/>
      <c r="IFV5" s="481"/>
      <c r="IFW5" s="474"/>
      <c r="IFX5" s="498"/>
      <c r="IFY5" s="499"/>
      <c r="IFZ5" s="474"/>
      <c r="IGA5" s="474"/>
      <c r="IGB5" s="481"/>
      <c r="IGC5" s="474"/>
      <c r="IGD5" s="498"/>
      <c r="IGE5" s="499"/>
      <c r="IGF5" s="474"/>
      <c r="IGG5" s="474"/>
      <c r="IGH5" s="481"/>
      <c r="IGI5" s="474"/>
      <c r="IGJ5" s="498"/>
      <c r="IGK5" s="499"/>
      <c r="IGL5" s="474"/>
      <c r="IGM5" s="474"/>
      <c r="IGN5" s="481"/>
      <c r="IGO5" s="474"/>
      <c r="IGP5" s="498"/>
      <c r="IGQ5" s="499"/>
      <c r="IGR5" s="474"/>
      <c r="IGS5" s="474"/>
      <c r="IGT5" s="481"/>
      <c r="IGU5" s="474"/>
      <c r="IGV5" s="498"/>
      <c r="IGW5" s="499"/>
      <c r="IGX5" s="474"/>
      <c r="IGY5" s="474"/>
      <c r="IGZ5" s="481"/>
      <c r="IHA5" s="474"/>
      <c r="IHB5" s="498"/>
      <c r="IHC5" s="499"/>
      <c r="IHD5" s="474"/>
      <c r="IHE5" s="474"/>
      <c r="IHF5" s="481"/>
      <c r="IHG5" s="474"/>
      <c r="IHH5" s="498"/>
      <c r="IHI5" s="499"/>
      <c r="IHJ5" s="474"/>
      <c r="IHK5" s="474"/>
      <c r="IHL5" s="481"/>
      <c r="IHM5" s="474"/>
      <c r="IHN5" s="498"/>
      <c r="IHO5" s="499"/>
      <c r="IHP5" s="474"/>
      <c r="IHQ5" s="474"/>
      <c r="IHR5" s="481"/>
      <c r="IHS5" s="474"/>
      <c r="IHT5" s="498"/>
      <c r="IHU5" s="499"/>
      <c r="IHV5" s="474"/>
      <c r="IHW5" s="474"/>
      <c r="IHX5" s="481"/>
      <c r="IHY5" s="474"/>
      <c r="IHZ5" s="498"/>
      <c r="IIA5" s="499"/>
      <c r="IIB5" s="474"/>
      <c r="IIC5" s="474"/>
      <c r="IID5" s="481"/>
      <c r="IIE5" s="474"/>
      <c r="IIF5" s="498"/>
      <c r="IIG5" s="499"/>
      <c r="IIH5" s="474"/>
      <c r="III5" s="474"/>
      <c r="IIJ5" s="481"/>
      <c r="IIK5" s="474"/>
      <c r="IIL5" s="498"/>
      <c r="IIM5" s="499"/>
      <c r="IIN5" s="474"/>
      <c r="IIO5" s="474"/>
      <c r="IIP5" s="481"/>
      <c r="IIQ5" s="474"/>
      <c r="IIR5" s="498"/>
      <c r="IIS5" s="499"/>
      <c r="IIT5" s="474"/>
      <c r="IIU5" s="474"/>
      <c r="IIV5" s="481"/>
      <c r="IIW5" s="474"/>
      <c r="IIX5" s="498"/>
      <c r="IIY5" s="499"/>
      <c r="IIZ5" s="474"/>
      <c r="IJA5" s="474"/>
      <c r="IJB5" s="481"/>
      <c r="IJC5" s="474"/>
      <c r="IJD5" s="498"/>
      <c r="IJE5" s="499"/>
      <c r="IJF5" s="474"/>
      <c r="IJG5" s="474"/>
      <c r="IJH5" s="481"/>
      <c r="IJI5" s="474"/>
      <c r="IJJ5" s="498"/>
      <c r="IJK5" s="499"/>
      <c r="IJL5" s="474"/>
      <c r="IJM5" s="474"/>
      <c r="IJN5" s="481"/>
      <c r="IJO5" s="474"/>
      <c r="IJP5" s="498"/>
      <c r="IJQ5" s="499"/>
      <c r="IJR5" s="474"/>
      <c r="IJS5" s="474"/>
      <c r="IJT5" s="481"/>
      <c r="IJU5" s="474"/>
      <c r="IJV5" s="498"/>
      <c r="IJW5" s="499"/>
      <c r="IJX5" s="474"/>
      <c r="IJY5" s="474"/>
      <c r="IJZ5" s="481"/>
      <c r="IKA5" s="474"/>
      <c r="IKB5" s="498"/>
      <c r="IKC5" s="499"/>
      <c r="IKD5" s="474"/>
      <c r="IKE5" s="474"/>
      <c r="IKF5" s="481"/>
      <c r="IKG5" s="474"/>
      <c r="IKH5" s="498"/>
      <c r="IKI5" s="499"/>
      <c r="IKJ5" s="474"/>
      <c r="IKK5" s="474"/>
      <c r="IKL5" s="481"/>
      <c r="IKM5" s="474"/>
      <c r="IKN5" s="498"/>
      <c r="IKO5" s="499"/>
      <c r="IKP5" s="474"/>
      <c r="IKQ5" s="474"/>
      <c r="IKR5" s="481"/>
      <c r="IKS5" s="474"/>
      <c r="IKT5" s="498"/>
      <c r="IKU5" s="499"/>
      <c r="IKV5" s="474"/>
      <c r="IKW5" s="474"/>
      <c r="IKX5" s="481"/>
      <c r="IKY5" s="474"/>
      <c r="IKZ5" s="498"/>
      <c r="ILA5" s="499"/>
      <c r="ILB5" s="474"/>
      <c r="ILC5" s="474"/>
      <c r="ILD5" s="481"/>
      <c r="ILE5" s="474"/>
      <c r="ILF5" s="498"/>
      <c r="ILG5" s="499"/>
      <c r="ILH5" s="474"/>
      <c r="ILI5" s="474"/>
      <c r="ILJ5" s="481"/>
      <c r="ILK5" s="474"/>
      <c r="ILL5" s="498"/>
      <c r="ILM5" s="499"/>
      <c r="ILN5" s="474"/>
      <c r="ILO5" s="474"/>
      <c r="ILP5" s="481"/>
      <c r="ILQ5" s="474"/>
      <c r="ILR5" s="498"/>
      <c r="ILS5" s="499"/>
      <c r="ILT5" s="474"/>
      <c r="ILU5" s="474"/>
      <c r="ILV5" s="481"/>
      <c r="ILW5" s="474"/>
      <c r="ILX5" s="498"/>
      <c r="ILY5" s="499"/>
      <c r="ILZ5" s="474"/>
      <c r="IMA5" s="474"/>
      <c r="IMB5" s="481"/>
      <c r="IMC5" s="474"/>
      <c r="IMD5" s="498"/>
      <c r="IME5" s="499"/>
      <c r="IMF5" s="474"/>
      <c r="IMG5" s="474"/>
      <c r="IMH5" s="481"/>
      <c r="IMI5" s="474"/>
      <c r="IMJ5" s="498"/>
      <c r="IMK5" s="499"/>
      <c r="IML5" s="474"/>
      <c r="IMM5" s="474"/>
      <c r="IMN5" s="481"/>
      <c r="IMO5" s="474"/>
      <c r="IMP5" s="498"/>
      <c r="IMQ5" s="499"/>
      <c r="IMR5" s="474"/>
      <c r="IMS5" s="474"/>
      <c r="IMT5" s="481"/>
      <c r="IMU5" s="474"/>
      <c r="IMV5" s="498"/>
      <c r="IMW5" s="499"/>
      <c r="IMX5" s="474"/>
      <c r="IMY5" s="474"/>
      <c r="IMZ5" s="481"/>
      <c r="INA5" s="474"/>
      <c r="INB5" s="498"/>
      <c r="INC5" s="499"/>
      <c r="IND5" s="474"/>
      <c r="INE5" s="474"/>
      <c r="INF5" s="481"/>
      <c r="ING5" s="474"/>
      <c r="INH5" s="498"/>
      <c r="INI5" s="499"/>
      <c r="INJ5" s="474"/>
      <c r="INK5" s="474"/>
      <c r="INL5" s="481"/>
      <c r="INM5" s="474"/>
      <c r="INN5" s="498"/>
      <c r="INO5" s="499"/>
      <c r="INP5" s="474"/>
      <c r="INQ5" s="474"/>
      <c r="INR5" s="481"/>
      <c r="INS5" s="474"/>
      <c r="INT5" s="498"/>
      <c r="INU5" s="499"/>
      <c r="INV5" s="474"/>
      <c r="INW5" s="474"/>
      <c r="INX5" s="481"/>
      <c r="INY5" s="474"/>
      <c r="INZ5" s="498"/>
      <c r="IOA5" s="499"/>
      <c r="IOB5" s="474"/>
      <c r="IOC5" s="474"/>
      <c r="IOD5" s="481"/>
      <c r="IOE5" s="474"/>
      <c r="IOF5" s="498"/>
      <c r="IOG5" s="499"/>
      <c r="IOH5" s="474"/>
      <c r="IOI5" s="474"/>
      <c r="IOJ5" s="481"/>
      <c r="IOK5" s="474"/>
      <c r="IOL5" s="498"/>
      <c r="IOM5" s="499"/>
      <c r="ION5" s="474"/>
      <c r="IOO5" s="474"/>
      <c r="IOP5" s="481"/>
      <c r="IOQ5" s="474"/>
      <c r="IOR5" s="498"/>
      <c r="IOS5" s="499"/>
      <c r="IOT5" s="474"/>
      <c r="IOU5" s="474"/>
      <c r="IOV5" s="481"/>
      <c r="IOW5" s="474"/>
      <c r="IOX5" s="498"/>
      <c r="IOY5" s="499"/>
      <c r="IOZ5" s="474"/>
      <c r="IPA5" s="474"/>
      <c r="IPB5" s="481"/>
      <c r="IPC5" s="474"/>
      <c r="IPD5" s="498"/>
      <c r="IPE5" s="499"/>
      <c r="IPF5" s="474"/>
      <c r="IPG5" s="474"/>
      <c r="IPH5" s="481"/>
      <c r="IPI5" s="474"/>
      <c r="IPJ5" s="498"/>
      <c r="IPK5" s="499"/>
      <c r="IPL5" s="474"/>
      <c r="IPM5" s="474"/>
      <c r="IPN5" s="481"/>
      <c r="IPO5" s="474"/>
      <c r="IPP5" s="498"/>
      <c r="IPQ5" s="499"/>
      <c r="IPR5" s="474"/>
      <c r="IPS5" s="474"/>
      <c r="IPT5" s="481"/>
      <c r="IPU5" s="474"/>
      <c r="IPV5" s="498"/>
      <c r="IPW5" s="499"/>
      <c r="IPX5" s="474"/>
      <c r="IPY5" s="474"/>
      <c r="IPZ5" s="481"/>
      <c r="IQA5" s="474"/>
      <c r="IQB5" s="498"/>
      <c r="IQC5" s="499"/>
      <c r="IQD5" s="474"/>
      <c r="IQE5" s="474"/>
      <c r="IQF5" s="481"/>
      <c r="IQG5" s="474"/>
      <c r="IQH5" s="498"/>
      <c r="IQI5" s="499"/>
      <c r="IQJ5" s="474"/>
      <c r="IQK5" s="474"/>
      <c r="IQL5" s="481"/>
      <c r="IQM5" s="474"/>
      <c r="IQN5" s="498"/>
      <c r="IQO5" s="499"/>
      <c r="IQP5" s="474"/>
      <c r="IQQ5" s="474"/>
      <c r="IQR5" s="481"/>
      <c r="IQS5" s="474"/>
      <c r="IQT5" s="498"/>
      <c r="IQU5" s="499"/>
      <c r="IQV5" s="474"/>
      <c r="IQW5" s="474"/>
      <c r="IQX5" s="481"/>
      <c r="IQY5" s="474"/>
      <c r="IQZ5" s="498"/>
      <c r="IRA5" s="499"/>
      <c r="IRB5" s="474"/>
      <c r="IRC5" s="474"/>
      <c r="IRD5" s="481"/>
      <c r="IRE5" s="474"/>
      <c r="IRF5" s="498"/>
      <c r="IRG5" s="499"/>
      <c r="IRH5" s="474"/>
      <c r="IRI5" s="474"/>
      <c r="IRJ5" s="481"/>
      <c r="IRK5" s="474"/>
      <c r="IRL5" s="498"/>
      <c r="IRM5" s="499"/>
      <c r="IRN5" s="474"/>
      <c r="IRO5" s="474"/>
      <c r="IRP5" s="481"/>
      <c r="IRQ5" s="474"/>
      <c r="IRR5" s="498"/>
      <c r="IRS5" s="499"/>
      <c r="IRT5" s="474"/>
      <c r="IRU5" s="474"/>
      <c r="IRV5" s="481"/>
      <c r="IRW5" s="474"/>
      <c r="IRX5" s="498"/>
      <c r="IRY5" s="499"/>
      <c r="IRZ5" s="474"/>
      <c r="ISA5" s="474"/>
      <c r="ISB5" s="481"/>
      <c r="ISC5" s="474"/>
      <c r="ISD5" s="498"/>
      <c r="ISE5" s="499"/>
      <c r="ISF5" s="474"/>
      <c r="ISG5" s="474"/>
      <c r="ISH5" s="481"/>
      <c r="ISI5" s="474"/>
      <c r="ISJ5" s="498"/>
      <c r="ISK5" s="499"/>
      <c r="ISL5" s="474"/>
      <c r="ISM5" s="474"/>
      <c r="ISN5" s="481"/>
      <c r="ISO5" s="474"/>
      <c r="ISP5" s="498"/>
      <c r="ISQ5" s="499"/>
      <c r="ISR5" s="474"/>
      <c r="ISS5" s="474"/>
      <c r="IST5" s="481"/>
      <c r="ISU5" s="474"/>
      <c r="ISV5" s="498"/>
      <c r="ISW5" s="499"/>
      <c r="ISX5" s="474"/>
      <c r="ISY5" s="474"/>
      <c r="ISZ5" s="481"/>
      <c r="ITA5" s="474"/>
      <c r="ITB5" s="498"/>
      <c r="ITC5" s="499"/>
      <c r="ITD5" s="474"/>
      <c r="ITE5" s="474"/>
      <c r="ITF5" s="481"/>
      <c r="ITG5" s="474"/>
      <c r="ITH5" s="498"/>
      <c r="ITI5" s="499"/>
      <c r="ITJ5" s="474"/>
      <c r="ITK5" s="474"/>
      <c r="ITL5" s="481"/>
      <c r="ITM5" s="474"/>
      <c r="ITN5" s="498"/>
      <c r="ITO5" s="499"/>
      <c r="ITP5" s="474"/>
      <c r="ITQ5" s="474"/>
      <c r="ITR5" s="481"/>
      <c r="ITS5" s="474"/>
      <c r="ITT5" s="498"/>
      <c r="ITU5" s="499"/>
      <c r="ITV5" s="474"/>
      <c r="ITW5" s="474"/>
      <c r="ITX5" s="481"/>
      <c r="ITY5" s="474"/>
      <c r="ITZ5" s="498"/>
      <c r="IUA5" s="499"/>
      <c r="IUB5" s="474"/>
      <c r="IUC5" s="474"/>
      <c r="IUD5" s="481"/>
      <c r="IUE5" s="474"/>
      <c r="IUF5" s="498"/>
      <c r="IUG5" s="499"/>
      <c r="IUH5" s="474"/>
      <c r="IUI5" s="474"/>
      <c r="IUJ5" s="481"/>
      <c r="IUK5" s="474"/>
      <c r="IUL5" s="498"/>
      <c r="IUM5" s="499"/>
      <c r="IUN5" s="474"/>
      <c r="IUO5" s="474"/>
      <c r="IUP5" s="481"/>
      <c r="IUQ5" s="474"/>
      <c r="IUR5" s="498"/>
      <c r="IUS5" s="499"/>
      <c r="IUT5" s="474"/>
      <c r="IUU5" s="474"/>
      <c r="IUV5" s="481"/>
      <c r="IUW5" s="474"/>
      <c r="IUX5" s="498"/>
      <c r="IUY5" s="499"/>
      <c r="IUZ5" s="474"/>
      <c r="IVA5" s="474"/>
      <c r="IVB5" s="481"/>
      <c r="IVC5" s="474"/>
      <c r="IVD5" s="498"/>
      <c r="IVE5" s="499"/>
      <c r="IVF5" s="474"/>
      <c r="IVG5" s="474"/>
      <c r="IVH5" s="481"/>
      <c r="IVI5" s="474"/>
      <c r="IVJ5" s="498"/>
      <c r="IVK5" s="499"/>
      <c r="IVL5" s="474"/>
      <c r="IVM5" s="474"/>
      <c r="IVN5" s="481"/>
      <c r="IVO5" s="474"/>
      <c r="IVP5" s="498"/>
      <c r="IVQ5" s="499"/>
      <c r="IVR5" s="474"/>
      <c r="IVS5" s="474"/>
      <c r="IVT5" s="481"/>
      <c r="IVU5" s="474"/>
      <c r="IVV5" s="498"/>
      <c r="IVW5" s="499"/>
      <c r="IVX5" s="474"/>
      <c r="IVY5" s="474"/>
      <c r="IVZ5" s="481"/>
      <c r="IWA5" s="474"/>
      <c r="IWB5" s="498"/>
      <c r="IWC5" s="499"/>
      <c r="IWD5" s="474"/>
      <c r="IWE5" s="474"/>
      <c r="IWF5" s="481"/>
      <c r="IWG5" s="474"/>
      <c r="IWH5" s="498"/>
      <c r="IWI5" s="499"/>
      <c r="IWJ5" s="474"/>
      <c r="IWK5" s="474"/>
      <c r="IWL5" s="481"/>
      <c r="IWM5" s="474"/>
      <c r="IWN5" s="498"/>
      <c r="IWO5" s="499"/>
      <c r="IWP5" s="474"/>
      <c r="IWQ5" s="474"/>
      <c r="IWR5" s="481"/>
      <c r="IWS5" s="474"/>
      <c r="IWT5" s="498"/>
      <c r="IWU5" s="499"/>
      <c r="IWV5" s="474"/>
      <c r="IWW5" s="474"/>
      <c r="IWX5" s="481"/>
      <c r="IWY5" s="474"/>
      <c r="IWZ5" s="498"/>
      <c r="IXA5" s="499"/>
      <c r="IXB5" s="474"/>
      <c r="IXC5" s="474"/>
      <c r="IXD5" s="481"/>
      <c r="IXE5" s="474"/>
      <c r="IXF5" s="498"/>
      <c r="IXG5" s="499"/>
      <c r="IXH5" s="474"/>
      <c r="IXI5" s="474"/>
      <c r="IXJ5" s="481"/>
      <c r="IXK5" s="474"/>
      <c r="IXL5" s="498"/>
      <c r="IXM5" s="499"/>
      <c r="IXN5" s="474"/>
      <c r="IXO5" s="474"/>
      <c r="IXP5" s="481"/>
      <c r="IXQ5" s="474"/>
      <c r="IXR5" s="498"/>
      <c r="IXS5" s="499"/>
      <c r="IXT5" s="474"/>
      <c r="IXU5" s="474"/>
      <c r="IXV5" s="481"/>
      <c r="IXW5" s="474"/>
      <c r="IXX5" s="498"/>
      <c r="IXY5" s="499"/>
      <c r="IXZ5" s="474"/>
      <c r="IYA5" s="474"/>
      <c r="IYB5" s="481"/>
      <c r="IYC5" s="474"/>
      <c r="IYD5" s="498"/>
      <c r="IYE5" s="499"/>
      <c r="IYF5" s="474"/>
      <c r="IYG5" s="474"/>
      <c r="IYH5" s="481"/>
      <c r="IYI5" s="474"/>
      <c r="IYJ5" s="498"/>
      <c r="IYK5" s="499"/>
      <c r="IYL5" s="474"/>
      <c r="IYM5" s="474"/>
      <c r="IYN5" s="481"/>
      <c r="IYO5" s="474"/>
      <c r="IYP5" s="498"/>
      <c r="IYQ5" s="499"/>
      <c r="IYR5" s="474"/>
      <c r="IYS5" s="474"/>
      <c r="IYT5" s="481"/>
      <c r="IYU5" s="474"/>
      <c r="IYV5" s="498"/>
      <c r="IYW5" s="499"/>
      <c r="IYX5" s="474"/>
      <c r="IYY5" s="474"/>
      <c r="IYZ5" s="481"/>
      <c r="IZA5" s="474"/>
      <c r="IZB5" s="498"/>
      <c r="IZC5" s="499"/>
      <c r="IZD5" s="474"/>
      <c r="IZE5" s="474"/>
      <c r="IZF5" s="481"/>
      <c r="IZG5" s="474"/>
      <c r="IZH5" s="498"/>
      <c r="IZI5" s="499"/>
      <c r="IZJ5" s="474"/>
      <c r="IZK5" s="474"/>
      <c r="IZL5" s="481"/>
      <c r="IZM5" s="474"/>
      <c r="IZN5" s="498"/>
      <c r="IZO5" s="499"/>
      <c r="IZP5" s="474"/>
      <c r="IZQ5" s="474"/>
      <c r="IZR5" s="481"/>
      <c r="IZS5" s="474"/>
      <c r="IZT5" s="498"/>
      <c r="IZU5" s="499"/>
      <c r="IZV5" s="474"/>
      <c r="IZW5" s="474"/>
      <c r="IZX5" s="481"/>
      <c r="IZY5" s="474"/>
      <c r="IZZ5" s="498"/>
      <c r="JAA5" s="499"/>
      <c r="JAB5" s="474"/>
      <c r="JAC5" s="474"/>
      <c r="JAD5" s="481"/>
      <c r="JAE5" s="474"/>
      <c r="JAF5" s="498"/>
      <c r="JAG5" s="499"/>
      <c r="JAH5" s="474"/>
      <c r="JAI5" s="474"/>
      <c r="JAJ5" s="481"/>
      <c r="JAK5" s="474"/>
      <c r="JAL5" s="498"/>
      <c r="JAM5" s="499"/>
      <c r="JAN5" s="474"/>
      <c r="JAO5" s="474"/>
      <c r="JAP5" s="481"/>
      <c r="JAQ5" s="474"/>
      <c r="JAR5" s="498"/>
      <c r="JAS5" s="499"/>
      <c r="JAT5" s="474"/>
      <c r="JAU5" s="474"/>
      <c r="JAV5" s="481"/>
      <c r="JAW5" s="474"/>
      <c r="JAX5" s="498"/>
      <c r="JAY5" s="499"/>
      <c r="JAZ5" s="474"/>
      <c r="JBA5" s="474"/>
      <c r="JBB5" s="481"/>
      <c r="JBC5" s="474"/>
      <c r="JBD5" s="498"/>
      <c r="JBE5" s="499"/>
      <c r="JBF5" s="474"/>
      <c r="JBG5" s="474"/>
      <c r="JBH5" s="481"/>
      <c r="JBI5" s="474"/>
      <c r="JBJ5" s="498"/>
      <c r="JBK5" s="499"/>
      <c r="JBL5" s="474"/>
      <c r="JBM5" s="474"/>
      <c r="JBN5" s="481"/>
      <c r="JBO5" s="474"/>
      <c r="JBP5" s="498"/>
      <c r="JBQ5" s="499"/>
      <c r="JBR5" s="474"/>
      <c r="JBS5" s="474"/>
      <c r="JBT5" s="481"/>
      <c r="JBU5" s="474"/>
      <c r="JBV5" s="498"/>
      <c r="JBW5" s="499"/>
      <c r="JBX5" s="474"/>
      <c r="JBY5" s="474"/>
      <c r="JBZ5" s="481"/>
      <c r="JCA5" s="474"/>
      <c r="JCB5" s="498"/>
      <c r="JCC5" s="499"/>
      <c r="JCD5" s="474"/>
      <c r="JCE5" s="474"/>
      <c r="JCF5" s="481"/>
      <c r="JCG5" s="474"/>
      <c r="JCH5" s="498"/>
      <c r="JCI5" s="499"/>
      <c r="JCJ5" s="474"/>
      <c r="JCK5" s="474"/>
      <c r="JCL5" s="481"/>
      <c r="JCM5" s="474"/>
      <c r="JCN5" s="498"/>
      <c r="JCO5" s="499"/>
      <c r="JCP5" s="474"/>
      <c r="JCQ5" s="474"/>
      <c r="JCR5" s="481"/>
      <c r="JCS5" s="474"/>
      <c r="JCT5" s="498"/>
      <c r="JCU5" s="499"/>
      <c r="JCV5" s="474"/>
      <c r="JCW5" s="474"/>
      <c r="JCX5" s="481"/>
      <c r="JCY5" s="474"/>
      <c r="JCZ5" s="498"/>
      <c r="JDA5" s="499"/>
      <c r="JDB5" s="474"/>
      <c r="JDC5" s="474"/>
      <c r="JDD5" s="481"/>
      <c r="JDE5" s="474"/>
      <c r="JDF5" s="498"/>
      <c r="JDG5" s="499"/>
      <c r="JDH5" s="474"/>
      <c r="JDI5" s="474"/>
      <c r="JDJ5" s="481"/>
      <c r="JDK5" s="474"/>
      <c r="JDL5" s="498"/>
      <c r="JDM5" s="499"/>
      <c r="JDN5" s="474"/>
      <c r="JDO5" s="474"/>
      <c r="JDP5" s="481"/>
      <c r="JDQ5" s="474"/>
      <c r="JDR5" s="498"/>
      <c r="JDS5" s="499"/>
      <c r="JDT5" s="474"/>
      <c r="JDU5" s="474"/>
      <c r="JDV5" s="481"/>
      <c r="JDW5" s="474"/>
      <c r="JDX5" s="498"/>
      <c r="JDY5" s="499"/>
      <c r="JDZ5" s="474"/>
      <c r="JEA5" s="474"/>
      <c r="JEB5" s="481"/>
      <c r="JEC5" s="474"/>
      <c r="JED5" s="498"/>
      <c r="JEE5" s="499"/>
      <c r="JEF5" s="474"/>
      <c r="JEG5" s="474"/>
      <c r="JEH5" s="481"/>
      <c r="JEI5" s="474"/>
      <c r="JEJ5" s="498"/>
      <c r="JEK5" s="499"/>
      <c r="JEL5" s="474"/>
      <c r="JEM5" s="474"/>
      <c r="JEN5" s="481"/>
      <c r="JEO5" s="474"/>
      <c r="JEP5" s="498"/>
      <c r="JEQ5" s="499"/>
      <c r="JER5" s="474"/>
      <c r="JES5" s="474"/>
      <c r="JET5" s="481"/>
      <c r="JEU5" s="474"/>
      <c r="JEV5" s="498"/>
      <c r="JEW5" s="499"/>
      <c r="JEX5" s="474"/>
      <c r="JEY5" s="474"/>
      <c r="JEZ5" s="481"/>
      <c r="JFA5" s="474"/>
      <c r="JFB5" s="498"/>
      <c r="JFC5" s="499"/>
      <c r="JFD5" s="474"/>
      <c r="JFE5" s="474"/>
      <c r="JFF5" s="481"/>
      <c r="JFG5" s="474"/>
      <c r="JFH5" s="498"/>
      <c r="JFI5" s="499"/>
      <c r="JFJ5" s="474"/>
      <c r="JFK5" s="474"/>
      <c r="JFL5" s="481"/>
      <c r="JFM5" s="474"/>
      <c r="JFN5" s="498"/>
      <c r="JFO5" s="499"/>
      <c r="JFP5" s="474"/>
      <c r="JFQ5" s="474"/>
      <c r="JFR5" s="481"/>
      <c r="JFS5" s="474"/>
      <c r="JFT5" s="498"/>
      <c r="JFU5" s="499"/>
      <c r="JFV5" s="474"/>
      <c r="JFW5" s="474"/>
      <c r="JFX5" s="481"/>
      <c r="JFY5" s="474"/>
      <c r="JFZ5" s="498"/>
      <c r="JGA5" s="499"/>
      <c r="JGB5" s="474"/>
      <c r="JGC5" s="474"/>
      <c r="JGD5" s="481"/>
      <c r="JGE5" s="474"/>
      <c r="JGF5" s="498"/>
      <c r="JGG5" s="499"/>
      <c r="JGH5" s="474"/>
      <c r="JGI5" s="474"/>
      <c r="JGJ5" s="481"/>
      <c r="JGK5" s="474"/>
      <c r="JGL5" s="498"/>
      <c r="JGM5" s="499"/>
      <c r="JGN5" s="474"/>
      <c r="JGO5" s="474"/>
      <c r="JGP5" s="481"/>
      <c r="JGQ5" s="474"/>
      <c r="JGR5" s="498"/>
      <c r="JGS5" s="499"/>
      <c r="JGT5" s="474"/>
      <c r="JGU5" s="474"/>
      <c r="JGV5" s="481"/>
      <c r="JGW5" s="474"/>
      <c r="JGX5" s="498"/>
      <c r="JGY5" s="499"/>
      <c r="JGZ5" s="474"/>
      <c r="JHA5" s="474"/>
      <c r="JHB5" s="481"/>
      <c r="JHC5" s="474"/>
      <c r="JHD5" s="498"/>
      <c r="JHE5" s="499"/>
      <c r="JHF5" s="474"/>
      <c r="JHG5" s="474"/>
      <c r="JHH5" s="481"/>
      <c r="JHI5" s="474"/>
      <c r="JHJ5" s="498"/>
      <c r="JHK5" s="499"/>
      <c r="JHL5" s="474"/>
      <c r="JHM5" s="474"/>
      <c r="JHN5" s="481"/>
      <c r="JHO5" s="474"/>
      <c r="JHP5" s="498"/>
      <c r="JHQ5" s="499"/>
      <c r="JHR5" s="474"/>
      <c r="JHS5" s="474"/>
      <c r="JHT5" s="481"/>
      <c r="JHU5" s="474"/>
      <c r="JHV5" s="498"/>
      <c r="JHW5" s="499"/>
      <c r="JHX5" s="474"/>
      <c r="JHY5" s="474"/>
      <c r="JHZ5" s="481"/>
      <c r="JIA5" s="474"/>
      <c r="JIB5" s="498"/>
      <c r="JIC5" s="499"/>
      <c r="JID5" s="474"/>
      <c r="JIE5" s="474"/>
      <c r="JIF5" s="481"/>
      <c r="JIG5" s="474"/>
      <c r="JIH5" s="498"/>
      <c r="JII5" s="499"/>
      <c r="JIJ5" s="474"/>
      <c r="JIK5" s="474"/>
      <c r="JIL5" s="481"/>
      <c r="JIM5" s="474"/>
      <c r="JIN5" s="498"/>
      <c r="JIO5" s="499"/>
      <c r="JIP5" s="474"/>
      <c r="JIQ5" s="474"/>
      <c r="JIR5" s="481"/>
      <c r="JIS5" s="474"/>
      <c r="JIT5" s="498"/>
      <c r="JIU5" s="499"/>
      <c r="JIV5" s="474"/>
      <c r="JIW5" s="474"/>
      <c r="JIX5" s="481"/>
      <c r="JIY5" s="474"/>
      <c r="JIZ5" s="498"/>
      <c r="JJA5" s="499"/>
      <c r="JJB5" s="474"/>
      <c r="JJC5" s="474"/>
      <c r="JJD5" s="481"/>
      <c r="JJE5" s="474"/>
      <c r="JJF5" s="498"/>
      <c r="JJG5" s="499"/>
      <c r="JJH5" s="474"/>
      <c r="JJI5" s="474"/>
      <c r="JJJ5" s="481"/>
      <c r="JJK5" s="474"/>
      <c r="JJL5" s="498"/>
      <c r="JJM5" s="499"/>
      <c r="JJN5" s="474"/>
      <c r="JJO5" s="474"/>
      <c r="JJP5" s="481"/>
      <c r="JJQ5" s="474"/>
      <c r="JJR5" s="498"/>
      <c r="JJS5" s="499"/>
      <c r="JJT5" s="474"/>
      <c r="JJU5" s="474"/>
      <c r="JJV5" s="481"/>
      <c r="JJW5" s="474"/>
      <c r="JJX5" s="498"/>
      <c r="JJY5" s="499"/>
      <c r="JJZ5" s="474"/>
      <c r="JKA5" s="474"/>
      <c r="JKB5" s="481"/>
      <c r="JKC5" s="474"/>
      <c r="JKD5" s="498"/>
      <c r="JKE5" s="499"/>
      <c r="JKF5" s="474"/>
      <c r="JKG5" s="474"/>
      <c r="JKH5" s="481"/>
      <c r="JKI5" s="474"/>
      <c r="JKJ5" s="498"/>
      <c r="JKK5" s="499"/>
      <c r="JKL5" s="474"/>
      <c r="JKM5" s="474"/>
      <c r="JKN5" s="481"/>
      <c r="JKO5" s="474"/>
      <c r="JKP5" s="498"/>
      <c r="JKQ5" s="499"/>
      <c r="JKR5" s="474"/>
      <c r="JKS5" s="474"/>
      <c r="JKT5" s="481"/>
      <c r="JKU5" s="474"/>
      <c r="JKV5" s="498"/>
      <c r="JKW5" s="499"/>
      <c r="JKX5" s="474"/>
      <c r="JKY5" s="474"/>
      <c r="JKZ5" s="481"/>
      <c r="JLA5" s="474"/>
      <c r="JLB5" s="498"/>
      <c r="JLC5" s="499"/>
      <c r="JLD5" s="474"/>
      <c r="JLE5" s="474"/>
      <c r="JLF5" s="481"/>
      <c r="JLG5" s="474"/>
      <c r="JLH5" s="498"/>
      <c r="JLI5" s="499"/>
      <c r="JLJ5" s="474"/>
      <c r="JLK5" s="474"/>
      <c r="JLL5" s="481"/>
      <c r="JLM5" s="474"/>
      <c r="JLN5" s="498"/>
      <c r="JLO5" s="499"/>
      <c r="JLP5" s="474"/>
      <c r="JLQ5" s="474"/>
      <c r="JLR5" s="481"/>
      <c r="JLS5" s="474"/>
      <c r="JLT5" s="498"/>
      <c r="JLU5" s="499"/>
      <c r="JLV5" s="474"/>
      <c r="JLW5" s="474"/>
      <c r="JLX5" s="481"/>
      <c r="JLY5" s="474"/>
      <c r="JLZ5" s="498"/>
      <c r="JMA5" s="499"/>
      <c r="JMB5" s="474"/>
      <c r="JMC5" s="474"/>
      <c r="JMD5" s="481"/>
      <c r="JME5" s="474"/>
      <c r="JMF5" s="498"/>
      <c r="JMG5" s="499"/>
      <c r="JMH5" s="474"/>
      <c r="JMI5" s="474"/>
      <c r="JMJ5" s="481"/>
      <c r="JMK5" s="474"/>
      <c r="JML5" s="498"/>
      <c r="JMM5" s="499"/>
      <c r="JMN5" s="474"/>
      <c r="JMO5" s="474"/>
      <c r="JMP5" s="481"/>
      <c r="JMQ5" s="474"/>
      <c r="JMR5" s="498"/>
      <c r="JMS5" s="499"/>
      <c r="JMT5" s="474"/>
      <c r="JMU5" s="474"/>
      <c r="JMV5" s="481"/>
      <c r="JMW5" s="474"/>
      <c r="JMX5" s="498"/>
      <c r="JMY5" s="499"/>
      <c r="JMZ5" s="474"/>
      <c r="JNA5" s="474"/>
      <c r="JNB5" s="481"/>
      <c r="JNC5" s="474"/>
      <c r="JND5" s="498"/>
      <c r="JNE5" s="499"/>
      <c r="JNF5" s="474"/>
      <c r="JNG5" s="474"/>
      <c r="JNH5" s="481"/>
      <c r="JNI5" s="474"/>
      <c r="JNJ5" s="498"/>
      <c r="JNK5" s="499"/>
      <c r="JNL5" s="474"/>
      <c r="JNM5" s="474"/>
      <c r="JNN5" s="481"/>
      <c r="JNO5" s="474"/>
      <c r="JNP5" s="498"/>
      <c r="JNQ5" s="499"/>
      <c r="JNR5" s="474"/>
      <c r="JNS5" s="474"/>
      <c r="JNT5" s="481"/>
      <c r="JNU5" s="474"/>
      <c r="JNV5" s="498"/>
      <c r="JNW5" s="499"/>
      <c r="JNX5" s="474"/>
      <c r="JNY5" s="474"/>
      <c r="JNZ5" s="481"/>
      <c r="JOA5" s="474"/>
      <c r="JOB5" s="498"/>
      <c r="JOC5" s="499"/>
      <c r="JOD5" s="474"/>
      <c r="JOE5" s="474"/>
      <c r="JOF5" s="481"/>
      <c r="JOG5" s="474"/>
      <c r="JOH5" s="498"/>
      <c r="JOI5" s="499"/>
      <c r="JOJ5" s="474"/>
      <c r="JOK5" s="474"/>
      <c r="JOL5" s="481"/>
      <c r="JOM5" s="474"/>
      <c r="JON5" s="498"/>
      <c r="JOO5" s="499"/>
      <c r="JOP5" s="474"/>
      <c r="JOQ5" s="474"/>
      <c r="JOR5" s="481"/>
      <c r="JOS5" s="474"/>
      <c r="JOT5" s="498"/>
      <c r="JOU5" s="499"/>
      <c r="JOV5" s="474"/>
      <c r="JOW5" s="474"/>
      <c r="JOX5" s="481"/>
      <c r="JOY5" s="474"/>
      <c r="JOZ5" s="498"/>
      <c r="JPA5" s="499"/>
      <c r="JPB5" s="474"/>
      <c r="JPC5" s="474"/>
      <c r="JPD5" s="481"/>
      <c r="JPE5" s="474"/>
      <c r="JPF5" s="498"/>
      <c r="JPG5" s="499"/>
      <c r="JPH5" s="474"/>
      <c r="JPI5" s="474"/>
      <c r="JPJ5" s="481"/>
      <c r="JPK5" s="474"/>
      <c r="JPL5" s="498"/>
      <c r="JPM5" s="499"/>
      <c r="JPN5" s="474"/>
      <c r="JPO5" s="474"/>
      <c r="JPP5" s="481"/>
      <c r="JPQ5" s="474"/>
      <c r="JPR5" s="498"/>
      <c r="JPS5" s="499"/>
      <c r="JPT5" s="474"/>
      <c r="JPU5" s="474"/>
      <c r="JPV5" s="481"/>
      <c r="JPW5" s="474"/>
      <c r="JPX5" s="498"/>
      <c r="JPY5" s="499"/>
      <c r="JPZ5" s="474"/>
      <c r="JQA5" s="474"/>
      <c r="JQB5" s="481"/>
      <c r="JQC5" s="474"/>
      <c r="JQD5" s="498"/>
      <c r="JQE5" s="499"/>
      <c r="JQF5" s="474"/>
      <c r="JQG5" s="474"/>
      <c r="JQH5" s="481"/>
      <c r="JQI5" s="474"/>
      <c r="JQJ5" s="498"/>
      <c r="JQK5" s="499"/>
      <c r="JQL5" s="474"/>
      <c r="JQM5" s="474"/>
      <c r="JQN5" s="481"/>
      <c r="JQO5" s="474"/>
      <c r="JQP5" s="498"/>
      <c r="JQQ5" s="499"/>
      <c r="JQR5" s="474"/>
      <c r="JQS5" s="474"/>
      <c r="JQT5" s="481"/>
      <c r="JQU5" s="474"/>
      <c r="JQV5" s="498"/>
      <c r="JQW5" s="499"/>
      <c r="JQX5" s="474"/>
      <c r="JQY5" s="474"/>
      <c r="JQZ5" s="481"/>
      <c r="JRA5" s="474"/>
      <c r="JRB5" s="498"/>
      <c r="JRC5" s="499"/>
      <c r="JRD5" s="474"/>
      <c r="JRE5" s="474"/>
      <c r="JRF5" s="481"/>
      <c r="JRG5" s="474"/>
      <c r="JRH5" s="498"/>
      <c r="JRI5" s="499"/>
      <c r="JRJ5" s="474"/>
      <c r="JRK5" s="474"/>
      <c r="JRL5" s="481"/>
      <c r="JRM5" s="474"/>
      <c r="JRN5" s="498"/>
      <c r="JRO5" s="499"/>
      <c r="JRP5" s="474"/>
      <c r="JRQ5" s="474"/>
      <c r="JRR5" s="481"/>
      <c r="JRS5" s="474"/>
      <c r="JRT5" s="498"/>
      <c r="JRU5" s="499"/>
      <c r="JRV5" s="474"/>
      <c r="JRW5" s="474"/>
      <c r="JRX5" s="481"/>
      <c r="JRY5" s="474"/>
      <c r="JRZ5" s="498"/>
      <c r="JSA5" s="499"/>
      <c r="JSB5" s="474"/>
      <c r="JSC5" s="474"/>
      <c r="JSD5" s="481"/>
      <c r="JSE5" s="474"/>
      <c r="JSF5" s="498"/>
      <c r="JSG5" s="499"/>
      <c r="JSH5" s="474"/>
      <c r="JSI5" s="474"/>
      <c r="JSJ5" s="481"/>
      <c r="JSK5" s="474"/>
      <c r="JSL5" s="498"/>
      <c r="JSM5" s="499"/>
      <c r="JSN5" s="474"/>
      <c r="JSO5" s="474"/>
      <c r="JSP5" s="481"/>
      <c r="JSQ5" s="474"/>
      <c r="JSR5" s="498"/>
      <c r="JSS5" s="499"/>
      <c r="JST5" s="474"/>
      <c r="JSU5" s="474"/>
      <c r="JSV5" s="481"/>
      <c r="JSW5" s="474"/>
      <c r="JSX5" s="498"/>
      <c r="JSY5" s="499"/>
      <c r="JSZ5" s="474"/>
      <c r="JTA5" s="474"/>
      <c r="JTB5" s="481"/>
      <c r="JTC5" s="474"/>
      <c r="JTD5" s="498"/>
      <c r="JTE5" s="499"/>
      <c r="JTF5" s="474"/>
      <c r="JTG5" s="474"/>
      <c r="JTH5" s="481"/>
      <c r="JTI5" s="474"/>
      <c r="JTJ5" s="498"/>
      <c r="JTK5" s="499"/>
      <c r="JTL5" s="474"/>
      <c r="JTM5" s="474"/>
      <c r="JTN5" s="481"/>
      <c r="JTO5" s="474"/>
      <c r="JTP5" s="498"/>
      <c r="JTQ5" s="499"/>
      <c r="JTR5" s="474"/>
      <c r="JTS5" s="474"/>
      <c r="JTT5" s="481"/>
      <c r="JTU5" s="474"/>
      <c r="JTV5" s="498"/>
      <c r="JTW5" s="499"/>
      <c r="JTX5" s="474"/>
      <c r="JTY5" s="474"/>
      <c r="JTZ5" s="481"/>
      <c r="JUA5" s="474"/>
      <c r="JUB5" s="498"/>
      <c r="JUC5" s="499"/>
      <c r="JUD5" s="474"/>
      <c r="JUE5" s="474"/>
      <c r="JUF5" s="481"/>
      <c r="JUG5" s="474"/>
      <c r="JUH5" s="498"/>
      <c r="JUI5" s="499"/>
      <c r="JUJ5" s="474"/>
      <c r="JUK5" s="474"/>
      <c r="JUL5" s="481"/>
      <c r="JUM5" s="474"/>
      <c r="JUN5" s="498"/>
      <c r="JUO5" s="499"/>
      <c r="JUP5" s="474"/>
      <c r="JUQ5" s="474"/>
      <c r="JUR5" s="481"/>
      <c r="JUS5" s="474"/>
      <c r="JUT5" s="498"/>
      <c r="JUU5" s="499"/>
      <c r="JUV5" s="474"/>
      <c r="JUW5" s="474"/>
      <c r="JUX5" s="481"/>
      <c r="JUY5" s="474"/>
      <c r="JUZ5" s="498"/>
      <c r="JVA5" s="499"/>
      <c r="JVB5" s="474"/>
      <c r="JVC5" s="474"/>
      <c r="JVD5" s="481"/>
      <c r="JVE5" s="474"/>
      <c r="JVF5" s="498"/>
      <c r="JVG5" s="499"/>
      <c r="JVH5" s="474"/>
      <c r="JVI5" s="474"/>
      <c r="JVJ5" s="481"/>
      <c r="JVK5" s="474"/>
      <c r="JVL5" s="498"/>
      <c r="JVM5" s="499"/>
      <c r="JVN5" s="474"/>
      <c r="JVO5" s="474"/>
      <c r="JVP5" s="481"/>
      <c r="JVQ5" s="474"/>
      <c r="JVR5" s="498"/>
      <c r="JVS5" s="499"/>
      <c r="JVT5" s="474"/>
      <c r="JVU5" s="474"/>
      <c r="JVV5" s="481"/>
      <c r="JVW5" s="474"/>
      <c r="JVX5" s="498"/>
      <c r="JVY5" s="499"/>
      <c r="JVZ5" s="474"/>
      <c r="JWA5" s="474"/>
      <c r="JWB5" s="481"/>
      <c r="JWC5" s="474"/>
      <c r="JWD5" s="498"/>
      <c r="JWE5" s="499"/>
      <c r="JWF5" s="474"/>
      <c r="JWG5" s="474"/>
      <c r="JWH5" s="481"/>
      <c r="JWI5" s="474"/>
      <c r="JWJ5" s="498"/>
      <c r="JWK5" s="499"/>
      <c r="JWL5" s="474"/>
      <c r="JWM5" s="474"/>
      <c r="JWN5" s="481"/>
      <c r="JWO5" s="474"/>
      <c r="JWP5" s="498"/>
      <c r="JWQ5" s="499"/>
      <c r="JWR5" s="474"/>
      <c r="JWS5" s="474"/>
      <c r="JWT5" s="481"/>
      <c r="JWU5" s="474"/>
      <c r="JWV5" s="498"/>
      <c r="JWW5" s="499"/>
      <c r="JWX5" s="474"/>
      <c r="JWY5" s="474"/>
      <c r="JWZ5" s="481"/>
      <c r="JXA5" s="474"/>
      <c r="JXB5" s="498"/>
      <c r="JXC5" s="499"/>
      <c r="JXD5" s="474"/>
      <c r="JXE5" s="474"/>
      <c r="JXF5" s="481"/>
      <c r="JXG5" s="474"/>
      <c r="JXH5" s="498"/>
      <c r="JXI5" s="499"/>
      <c r="JXJ5" s="474"/>
      <c r="JXK5" s="474"/>
      <c r="JXL5" s="481"/>
      <c r="JXM5" s="474"/>
      <c r="JXN5" s="498"/>
      <c r="JXO5" s="499"/>
      <c r="JXP5" s="474"/>
      <c r="JXQ5" s="474"/>
      <c r="JXR5" s="481"/>
      <c r="JXS5" s="474"/>
      <c r="JXT5" s="498"/>
      <c r="JXU5" s="499"/>
      <c r="JXV5" s="474"/>
      <c r="JXW5" s="474"/>
      <c r="JXX5" s="481"/>
      <c r="JXY5" s="474"/>
      <c r="JXZ5" s="498"/>
      <c r="JYA5" s="499"/>
      <c r="JYB5" s="474"/>
      <c r="JYC5" s="474"/>
      <c r="JYD5" s="481"/>
      <c r="JYE5" s="474"/>
      <c r="JYF5" s="498"/>
      <c r="JYG5" s="499"/>
      <c r="JYH5" s="474"/>
      <c r="JYI5" s="474"/>
      <c r="JYJ5" s="481"/>
      <c r="JYK5" s="474"/>
      <c r="JYL5" s="498"/>
      <c r="JYM5" s="499"/>
      <c r="JYN5" s="474"/>
      <c r="JYO5" s="474"/>
      <c r="JYP5" s="481"/>
      <c r="JYQ5" s="474"/>
      <c r="JYR5" s="498"/>
      <c r="JYS5" s="499"/>
      <c r="JYT5" s="474"/>
      <c r="JYU5" s="474"/>
      <c r="JYV5" s="481"/>
      <c r="JYW5" s="474"/>
      <c r="JYX5" s="498"/>
      <c r="JYY5" s="499"/>
      <c r="JYZ5" s="474"/>
      <c r="JZA5" s="474"/>
      <c r="JZB5" s="481"/>
      <c r="JZC5" s="474"/>
      <c r="JZD5" s="498"/>
      <c r="JZE5" s="499"/>
      <c r="JZF5" s="474"/>
      <c r="JZG5" s="474"/>
      <c r="JZH5" s="481"/>
      <c r="JZI5" s="474"/>
      <c r="JZJ5" s="498"/>
      <c r="JZK5" s="499"/>
      <c r="JZL5" s="474"/>
      <c r="JZM5" s="474"/>
      <c r="JZN5" s="481"/>
      <c r="JZO5" s="474"/>
      <c r="JZP5" s="498"/>
      <c r="JZQ5" s="499"/>
      <c r="JZR5" s="474"/>
      <c r="JZS5" s="474"/>
      <c r="JZT5" s="481"/>
      <c r="JZU5" s="474"/>
      <c r="JZV5" s="498"/>
      <c r="JZW5" s="499"/>
      <c r="JZX5" s="474"/>
      <c r="JZY5" s="474"/>
      <c r="JZZ5" s="481"/>
      <c r="KAA5" s="474"/>
      <c r="KAB5" s="498"/>
      <c r="KAC5" s="499"/>
      <c r="KAD5" s="474"/>
      <c r="KAE5" s="474"/>
      <c r="KAF5" s="481"/>
      <c r="KAG5" s="474"/>
      <c r="KAH5" s="498"/>
      <c r="KAI5" s="499"/>
      <c r="KAJ5" s="474"/>
      <c r="KAK5" s="474"/>
      <c r="KAL5" s="481"/>
      <c r="KAM5" s="474"/>
      <c r="KAN5" s="498"/>
      <c r="KAO5" s="499"/>
      <c r="KAP5" s="474"/>
      <c r="KAQ5" s="474"/>
      <c r="KAR5" s="481"/>
      <c r="KAS5" s="474"/>
      <c r="KAT5" s="498"/>
      <c r="KAU5" s="499"/>
      <c r="KAV5" s="474"/>
      <c r="KAW5" s="474"/>
      <c r="KAX5" s="481"/>
      <c r="KAY5" s="474"/>
      <c r="KAZ5" s="498"/>
      <c r="KBA5" s="499"/>
      <c r="KBB5" s="474"/>
      <c r="KBC5" s="474"/>
      <c r="KBD5" s="481"/>
      <c r="KBE5" s="474"/>
      <c r="KBF5" s="498"/>
      <c r="KBG5" s="499"/>
      <c r="KBH5" s="474"/>
      <c r="KBI5" s="474"/>
      <c r="KBJ5" s="481"/>
      <c r="KBK5" s="474"/>
      <c r="KBL5" s="498"/>
      <c r="KBM5" s="499"/>
      <c r="KBN5" s="474"/>
      <c r="KBO5" s="474"/>
      <c r="KBP5" s="481"/>
      <c r="KBQ5" s="474"/>
      <c r="KBR5" s="498"/>
      <c r="KBS5" s="499"/>
      <c r="KBT5" s="474"/>
      <c r="KBU5" s="474"/>
      <c r="KBV5" s="481"/>
      <c r="KBW5" s="474"/>
      <c r="KBX5" s="498"/>
      <c r="KBY5" s="499"/>
      <c r="KBZ5" s="474"/>
      <c r="KCA5" s="474"/>
      <c r="KCB5" s="481"/>
      <c r="KCC5" s="474"/>
      <c r="KCD5" s="498"/>
      <c r="KCE5" s="499"/>
      <c r="KCF5" s="474"/>
      <c r="KCG5" s="474"/>
      <c r="KCH5" s="481"/>
      <c r="KCI5" s="474"/>
      <c r="KCJ5" s="498"/>
      <c r="KCK5" s="499"/>
      <c r="KCL5" s="474"/>
      <c r="KCM5" s="474"/>
      <c r="KCN5" s="481"/>
      <c r="KCO5" s="474"/>
      <c r="KCP5" s="498"/>
      <c r="KCQ5" s="499"/>
      <c r="KCR5" s="474"/>
      <c r="KCS5" s="474"/>
      <c r="KCT5" s="481"/>
      <c r="KCU5" s="474"/>
      <c r="KCV5" s="498"/>
      <c r="KCW5" s="499"/>
      <c r="KCX5" s="474"/>
      <c r="KCY5" s="474"/>
      <c r="KCZ5" s="481"/>
      <c r="KDA5" s="474"/>
      <c r="KDB5" s="498"/>
      <c r="KDC5" s="499"/>
      <c r="KDD5" s="474"/>
      <c r="KDE5" s="474"/>
      <c r="KDF5" s="481"/>
      <c r="KDG5" s="474"/>
      <c r="KDH5" s="498"/>
      <c r="KDI5" s="499"/>
      <c r="KDJ5" s="474"/>
      <c r="KDK5" s="474"/>
      <c r="KDL5" s="481"/>
      <c r="KDM5" s="474"/>
      <c r="KDN5" s="498"/>
      <c r="KDO5" s="499"/>
      <c r="KDP5" s="474"/>
      <c r="KDQ5" s="474"/>
      <c r="KDR5" s="481"/>
      <c r="KDS5" s="474"/>
      <c r="KDT5" s="498"/>
      <c r="KDU5" s="499"/>
      <c r="KDV5" s="474"/>
      <c r="KDW5" s="474"/>
      <c r="KDX5" s="481"/>
      <c r="KDY5" s="474"/>
      <c r="KDZ5" s="498"/>
      <c r="KEA5" s="499"/>
      <c r="KEB5" s="474"/>
      <c r="KEC5" s="474"/>
      <c r="KED5" s="481"/>
      <c r="KEE5" s="474"/>
      <c r="KEF5" s="498"/>
      <c r="KEG5" s="499"/>
      <c r="KEH5" s="474"/>
      <c r="KEI5" s="474"/>
      <c r="KEJ5" s="481"/>
      <c r="KEK5" s="474"/>
      <c r="KEL5" s="498"/>
      <c r="KEM5" s="499"/>
      <c r="KEN5" s="474"/>
      <c r="KEO5" s="474"/>
      <c r="KEP5" s="481"/>
      <c r="KEQ5" s="474"/>
      <c r="KER5" s="498"/>
      <c r="KES5" s="499"/>
      <c r="KET5" s="474"/>
      <c r="KEU5" s="474"/>
      <c r="KEV5" s="481"/>
      <c r="KEW5" s="474"/>
      <c r="KEX5" s="498"/>
      <c r="KEY5" s="499"/>
      <c r="KEZ5" s="474"/>
      <c r="KFA5" s="474"/>
      <c r="KFB5" s="481"/>
      <c r="KFC5" s="474"/>
      <c r="KFD5" s="498"/>
      <c r="KFE5" s="499"/>
      <c r="KFF5" s="474"/>
      <c r="KFG5" s="474"/>
      <c r="KFH5" s="481"/>
      <c r="KFI5" s="474"/>
      <c r="KFJ5" s="498"/>
      <c r="KFK5" s="499"/>
      <c r="KFL5" s="474"/>
      <c r="KFM5" s="474"/>
      <c r="KFN5" s="481"/>
      <c r="KFO5" s="474"/>
      <c r="KFP5" s="498"/>
      <c r="KFQ5" s="499"/>
      <c r="KFR5" s="474"/>
      <c r="KFS5" s="474"/>
      <c r="KFT5" s="481"/>
      <c r="KFU5" s="474"/>
      <c r="KFV5" s="498"/>
      <c r="KFW5" s="499"/>
      <c r="KFX5" s="474"/>
      <c r="KFY5" s="474"/>
      <c r="KFZ5" s="481"/>
      <c r="KGA5" s="474"/>
      <c r="KGB5" s="498"/>
      <c r="KGC5" s="499"/>
      <c r="KGD5" s="474"/>
      <c r="KGE5" s="474"/>
      <c r="KGF5" s="481"/>
      <c r="KGG5" s="474"/>
      <c r="KGH5" s="498"/>
      <c r="KGI5" s="499"/>
      <c r="KGJ5" s="474"/>
      <c r="KGK5" s="474"/>
      <c r="KGL5" s="481"/>
      <c r="KGM5" s="474"/>
      <c r="KGN5" s="498"/>
      <c r="KGO5" s="499"/>
      <c r="KGP5" s="474"/>
      <c r="KGQ5" s="474"/>
      <c r="KGR5" s="481"/>
      <c r="KGS5" s="474"/>
      <c r="KGT5" s="498"/>
      <c r="KGU5" s="499"/>
      <c r="KGV5" s="474"/>
      <c r="KGW5" s="474"/>
      <c r="KGX5" s="481"/>
      <c r="KGY5" s="474"/>
      <c r="KGZ5" s="498"/>
      <c r="KHA5" s="499"/>
      <c r="KHB5" s="474"/>
      <c r="KHC5" s="474"/>
      <c r="KHD5" s="481"/>
      <c r="KHE5" s="474"/>
      <c r="KHF5" s="498"/>
      <c r="KHG5" s="499"/>
      <c r="KHH5" s="474"/>
      <c r="KHI5" s="474"/>
      <c r="KHJ5" s="481"/>
      <c r="KHK5" s="474"/>
      <c r="KHL5" s="498"/>
      <c r="KHM5" s="499"/>
      <c r="KHN5" s="474"/>
      <c r="KHO5" s="474"/>
      <c r="KHP5" s="481"/>
      <c r="KHQ5" s="474"/>
      <c r="KHR5" s="498"/>
      <c r="KHS5" s="499"/>
      <c r="KHT5" s="474"/>
      <c r="KHU5" s="474"/>
      <c r="KHV5" s="481"/>
      <c r="KHW5" s="474"/>
      <c r="KHX5" s="498"/>
      <c r="KHY5" s="499"/>
      <c r="KHZ5" s="474"/>
      <c r="KIA5" s="474"/>
      <c r="KIB5" s="481"/>
      <c r="KIC5" s="474"/>
      <c r="KID5" s="498"/>
      <c r="KIE5" s="499"/>
      <c r="KIF5" s="474"/>
      <c r="KIG5" s="474"/>
      <c r="KIH5" s="481"/>
      <c r="KII5" s="474"/>
      <c r="KIJ5" s="498"/>
      <c r="KIK5" s="499"/>
      <c r="KIL5" s="474"/>
      <c r="KIM5" s="474"/>
      <c r="KIN5" s="481"/>
      <c r="KIO5" s="474"/>
      <c r="KIP5" s="498"/>
      <c r="KIQ5" s="499"/>
      <c r="KIR5" s="474"/>
      <c r="KIS5" s="474"/>
      <c r="KIT5" s="481"/>
      <c r="KIU5" s="474"/>
      <c r="KIV5" s="498"/>
      <c r="KIW5" s="499"/>
      <c r="KIX5" s="474"/>
      <c r="KIY5" s="474"/>
      <c r="KIZ5" s="481"/>
      <c r="KJA5" s="474"/>
      <c r="KJB5" s="498"/>
      <c r="KJC5" s="499"/>
      <c r="KJD5" s="474"/>
      <c r="KJE5" s="474"/>
      <c r="KJF5" s="481"/>
      <c r="KJG5" s="474"/>
      <c r="KJH5" s="498"/>
      <c r="KJI5" s="499"/>
      <c r="KJJ5" s="474"/>
      <c r="KJK5" s="474"/>
      <c r="KJL5" s="481"/>
      <c r="KJM5" s="474"/>
      <c r="KJN5" s="498"/>
      <c r="KJO5" s="499"/>
      <c r="KJP5" s="474"/>
      <c r="KJQ5" s="474"/>
      <c r="KJR5" s="481"/>
      <c r="KJS5" s="474"/>
      <c r="KJT5" s="498"/>
      <c r="KJU5" s="499"/>
      <c r="KJV5" s="474"/>
      <c r="KJW5" s="474"/>
      <c r="KJX5" s="481"/>
      <c r="KJY5" s="474"/>
      <c r="KJZ5" s="498"/>
      <c r="KKA5" s="499"/>
      <c r="KKB5" s="474"/>
      <c r="KKC5" s="474"/>
      <c r="KKD5" s="481"/>
      <c r="KKE5" s="474"/>
      <c r="KKF5" s="498"/>
      <c r="KKG5" s="499"/>
      <c r="KKH5" s="474"/>
      <c r="KKI5" s="474"/>
      <c r="KKJ5" s="481"/>
      <c r="KKK5" s="474"/>
      <c r="KKL5" s="498"/>
      <c r="KKM5" s="499"/>
      <c r="KKN5" s="474"/>
      <c r="KKO5" s="474"/>
      <c r="KKP5" s="481"/>
      <c r="KKQ5" s="474"/>
      <c r="KKR5" s="498"/>
      <c r="KKS5" s="499"/>
      <c r="KKT5" s="474"/>
      <c r="KKU5" s="474"/>
      <c r="KKV5" s="481"/>
      <c r="KKW5" s="474"/>
      <c r="KKX5" s="498"/>
      <c r="KKY5" s="499"/>
      <c r="KKZ5" s="474"/>
      <c r="KLA5" s="474"/>
      <c r="KLB5" s="481"/>
      <c r="KLC5" s="474"/>
      <c r="KLD5" s="498"/>
      <c r="KLE5" s="499"/>
      <c r="KLF5" s="474"/>
      <c r="KLG5" s="474"/>
      <c r="KLH5" s="481"/>
      <c r="KLI5" s="474"/>
      <c r="KLJ5" s="498"/>
      <c r="KLK5" s="499"/>
      <c r="KLL5" s="474"/>
      <c r="KLM5" s="474"/>
      <c r="KLN5" s="481"/>
      <c r="KLO5" s="474"/>
      <c r="KLP5" s="498"/>
      <c r="KLQ5" s="499"/>
      <c r="KLR5" s="474"/>
      <c r="KLS5" s="474"/>
      <c r="KLT5" s="481"/>
      <c r="KLU5" s="474"/>
      <c r="KLV5" s="498"/>
      <c r="KLW5" s="499"/>
      <c r="KLX5" s="474"/>
      <c r="KLY5" s="474"/>
      <c r="KLZ5" s="481"/>
      <c r="KMA5" s="474"/>
      <c r="KMB5" s="498"/>
      <c r="KMC5" s="499"/>
      <c r="KMD5" s="474"/>
      <c r="KME5" s="474"/>
      <c r="KMF5" s="481"/>
      <c r="KMG5" s="474"/>
      <c r="KMH5" s="498"/>
      <c r="KMI5" s="499"/>
      <c r="KMJ5" s="474"/>
      <c r="KMK5" s="474"/>
      <c r="KML5" s="481"/>
      <c r="KMM5" s="474"/>
      <c r="KMN5" s="498"/>
      <c r="KMO5" s="499"/>
      <c r="KMP5" s="474"/>
      <c r="KMQ5" s="474"/>
      <c r="KMR5" s="481"/>
      <c r="KMS5" s="474"/>
      <c r="KMT5" s="498"/>
      <c r="KMU5" s="499"/>
      <c r="KMV5" s="474"/>
      <c r="KMW5" s="474"/>
      <c r="KMX5" s="481"/>
      <c r="KMY5" s="474"/>
      <c r="KMZ5" s="498"/>
      <c r="KNA5" s="499"/>
      <c r="KNB5" s="474"/>
      <c r="KNC5" s="474"/>
      <c r="KND5" s="481"/>
      <c r="KNE5" s="474"/>
      <c r="KNF5" s="498"/>
      <c r="KNG5" s="499"/>
      <c r="KNH5" s="474"/>
      <c r="KNI5" s="474"/>
      <c r="KNJ5" s="481"/>
      <c r="KNK5" s="474"/>
      <c r="KNL5" s="498"/>
      <c r="KNM5" s="499"/>
      <c r="KNN5" s="474"/>
      <c r="KNO5" s="474"/>
      <c r="KNP5" s="481"/>
      <c r="KNQ5" s="474"/>
      <c r="KNR5" s="498"/>
      <c r="KNS5" s="499"/>
      <c r="KNT5" s="474"/>
      <c r="KNU5" s="474"/>
      <c r="KNV5" s="481"/>
      <c r="KNW5" s="474"/>
      <c r="KNX5" s="498"/>
      <c r="KNY5" s="499"/>
      <c r="KNZ5" s="474"/>
      <c r="KOA5" s="474"/>
      <c r="KOB5" s="481"/>
      <c r="KOC5" s="474"/>
      <c r="KOD5" s="498"/>
      <c r="KOE5" s="499"/>
      <c r="KOF5" s="474"/>
      <c r="KOG5" s="474"/>
      <c r="KOH5" s="481"/>
      <c r="KOI5" s="474"/>
      <c r="KOJ5" s="498"/>
      <c r="KOK5" s="499"/>
      <c r="KOL5" s="474"/>
      <c r="KOM5" s="474"/>
      <c r="KON5" s="481"/>
      <c r="KOO5" s="474"/>
      <c r="KOP5" s="498"/>
      <c r="KOQ5" s="499"/>
      <c r="KOR5" s="474"/>
      <c r="KOS5" s="474"/>
      <c r="KOT5" s="481"/>
      <c r="KOU5" s="474"/>
      <c r="KOV5" s="498"/>
      <c r="KOW5" s="499"/>
      <c r="KOX5" s="474"/>
      <c r="KOY5" s="474"/>
      <c r="KOZ5" s="481"/>
      <c r="KPA5" s="474"/>
      <c r="KPB5" s="498"/>
      <c r="KPC5" s="499"/>
      <c r="KPD5" s="474"/>
      <c r="KPE5" s="474"/>
      <c r="KPF5" s="481"/>
      <c r="KPG5" s="474"/>
      <c r="KPH5" s="498"/>
      <c r="KPI5" s="499"/>
      <c r="KPJ5" s="474"/>
      <c r="KPK5" s="474"/>
      <c r="KPL5" s="481"/>
      <c r="KPM5" s="474"/>
      <c r="KPN5" s="498"/>
      <c r="KPO5" s="499"/>
      <c r="KPP5" s="474"/>
      <c r="KPQ5" s="474"/>
      <c r="KPR5" s="481"/>
      <c r="KPS5" s="474"/>
      <c r="KPT5" s="498"/>
      <c r="KPU5" s="499"/>
      <c r="KPV5" s="474"/>
      <c r="KPW5" s="474"/>
      <c r="KPX5" s="481"/>
      <c r="KPY5" s="474"/>
      <c r="KPZ5" s="498"/>
      <c r="KQA5" s="499"/>
      <c r="KQB5" s="474"/>
      <c r="KQC5" s="474"/>
      <c r="KQD5" s="481"/>
      <c r="KQE5" s="474"/>
      <c r="KQF5" s="498"/>
      <c r="KQG5" s="499"/>
      <c r="KQH5" s="474"/>
      <c r="KQI5" s="474"/>
      <c r="KQJ5" s="481"/>
      <c r="KQK5" s="474"/>
      <c r="KQL5" s="498"/>
      <c r="KQM5" s="499"/>
      <c r="KQN5" s="474"/>
      <c r="KQO5" s="474"/>
      <c r="KQP5" s="481"/>
      <c r="KQQ5" s="474"/>
      <c r="KQR5" s="498"/>
      <c r="KQS5" s="499"/>
      <c r="KQT5" s="474"/>
      <c r="KQU5" s="474"/>
      <c r="KQV5" s="481"/>
      <c r="KQW5" s="474"/>
      <c r="KQX5" s="498"/>
      <c r="KQY5" s="499"/>
      <c r="KQZ5" s="474"/>
      <c r="KRA5" s="474"/>
      <c r="KRB5" s="481"/>
      <c r="KRC5" s="474"/>
      <c r="KRD5" s="498"/>
      <c r="KRE5" s="499"/>
      <c r="KRF5" s="474"/>
      <c r="KRG5" s="474"/>
      <c r="KRH5" s="481"/>
      <c r="KRI5" s="474"/>
      <c r="KRJ5" s="498"/>
      <c r="KRK5" s="499"/>
      <c r="KRL5" s="474"/>
      <c r="KRM5" s="474"/>
      <c r="KRN5" s="481"/>
      <c r="KRO5" s="474"/>
      <c r="KRP5" s="498"/>
      <c r="KRQ5" s="499"/>
      <c r="KRR5" s="474"/>
      <c r="KRS5" s="474"/>
      <c r="KRT5" s="481"/>
      <c r="KRU5" s="474"/>
      <c r="KRV5" s="498"/>
      <c r="KRW5" s="499"/>
      <c r="KRX5" s="474"/>
      <c r="KRY5" s="474"/>
      <c r="KRZ5" s="481"/>
      <c r="KSA5" s="474"/>
      <c r="KSB5" s="498"/>
      <c r="KSC5" s="499"/>
      <c r="KSD5" s="474"/>
      <c r="KSE5" s="474"/>
      <c r="KSF5" s="481"/>
      <c r="KSG5" s="474"/>
      <c r="KSH5" s="498"/>
      <c r="KSI5" s="499"/>
      <c r="KSJ5" s="474"/>
      <c r="KSK5" s="474"/>
      <c r="KSL5" s="481"/>
      <c r="KSM5" s="474"/>
      <c r="KSN5" s="498"/>
      <c r="KSO5" s="499"/>
      <c r="KSP5" s="474"/>
      <c r="KSQ5" s="474"/>
      <c r="KSR5" s="481"/>
      <c r="KSS5" s="474"/>
      <c r="KST5" s="498"/>
      <c r="KSU5" s="499"/>
      <c r="KSV5" s="474"/>
      <c r="KSW5" s="474"/>
      <c r="KSX5" s="481"/>
      <c r="KSY5" s="474"/>
      <c r="KSZ5" s="498"/>
      <c r="KTA5" s="499"/>
      <c r="KTB5" s="474"/>
      <c r="KTC5" s="474"/>
      <c r="KTD5" s="481"/>
      <c r="KTE5" s="474"/>
      <c r="KTF5" s="498"/>
      <c r="KTG5" s="499"/>
      <c r="KTH5" s="474"/>
      <c r="KTI5" s="474"/>
      <c r="KTJ5" s="481"/>
      <c r="KTK5" s="474"/>
      <c r="KTL5" s="498"/>
      <c r="KTM5" s="499"/>
      <c r="KTN5" s="474"/>
      <c r="KTO5" s="474"/>
      <c r="KTP5" s="481"/>
      <c r="KTQ5" s="474"/>
      <c r="KTR5" s="498"/>
      <c r="KTS5" s="499"/>
      <c r="KTT5" s="474"/>
      <c r="KTU5" s="474"/>
      <c r="KTV5" s="481"/>
      <c r="KTW5" s="474"/>
      <c r="KTX5" s="498"/>
      <c r="KTY5" s="499"/>
      <c r="KTZ5" s="474"/>
      <c r="KUA5" s="474"/>
      <c r="KUB5" s="481"/>
      <c r="KUC5" s="474"/>
      <c r="KUD5" s="498"/>
      <c r="KUE5" s="499"/>
      <c r="KUF5" s="474"/>
      <c r="KUG5" s="474"/>
      <c r="KUH5" s="481"/>
      <c r="KUI5" s="474"/>
      <c r="KUJ5" s="498"/>
      <c r="KUK5" s="499"/>
      <c r="KUL5" s="474"/>
      <c r="KUM5" s="474"/>
      <c r="KUN5" s="481"/>
      <c r="KUO5" s="474"/>
      <c r="KUP5" s="498"/>
      <c r="KUQ5" s="499"/>
      <c r="KUR5" s="474"/>
      <c r="KUS5" s="474"/>
      <c r="KUT5" s="481"/>
      <c r="KUU5" s="474"/>
      <c r="KUV5" s="498"/>
      <c r="KUW5" s="499"/>
      <c r="KUX5" s="474"/>
      <c r="KUY5" s="474"/>
      <c r="KUZ5" s="481"/>
      <c r="KVA5" s="474"/>
      <c r="KVB5" s="498"/>
      <c r="KVC5" s="499"/>
      <c r="KVD5" s="474"/>
      <c r="KVE5" s="474"/>
      <c r="KVF5" s="481"/>
      <c r="KVG5" s="474"/>
      <c r="KVH5" s="498"/>
      <c r="KVI5" s="499"/>
      <c r="KVJ5" s="474"/>
      <c r="KVK5" s="474"/>
      <c r="KVL5" s="481"/>
      <c r="KVM5" s="474"/>
      <c r="KVN5" s="498"/>
      <c r="KVO5" s="499"/>
      <c r="KVP5" s="474"/>
      <c r="KVQ5" s="474"/>
      <c r="KVR5" s="481"/>
      <c r="KVS5" s="474"/>
      <c r="KVT5" s="498"/>
      <c r="KVU5" s="499"/>
      <c r="KVV5" s="474"/>
      <c r="KVW5" s="474"/>
      <c r="KVX5" s="481"/>
      <c r="KVY5" s="474"/>
      <c r="KVZ5" s="498"/>
      <c r="KWA5" s="499"/>
      <c r="KWB5" s="474"/>
      <c r="KWC5" s="474"/>
      <c r="KWD5" s="481"/>
      <c r="KWE5" s="474"/>
      <c r="KWF5" s="498"/>
      <c r="KWG5" s="499"/>
      <c r="KWH5" s="474"/>
      <c r="KWI5" s="474"/>
      <c r="KWJ5" s="481"/>
      <c r="KWK5" s="474"/>
      <c r="KWL5" s="498"/>
      <c r="KWM5" s="499"/>
      <c r="KWN5" s="474"/>
      <c r="KWO5" s="474"/>
      <c r="KWP5" s="481"/>
      <c r="KWQ5" s="474"/>
      <c r="KWR5" s="498"/>
      <c r="KWS5" s="499"/>
      <c r="KWT5" s="474"/>
      <c r="KWU5" s="474"/>
      <c r="KWV5" s="481"/>
      <c r="KWW5" s="474"/>
      <c r="KWX5" s="498"/>
      <c r="KWY5" s="499"/>
      <c r="KWZ5" s="474"/>
      <c r="KXA5" s="474"/>
      <c r="KXB5" s="481"/>
      <c r="KXC5" s="474"/>
      <c r="KXD5" s="498"/>
      <c r="KXE5" s="499"/>
      <c r="KXF5" s="474"/>
      <c r="KXG5" s="474"/>
      <c r="KXH5" s="481"/>
      <c r="KXI5" s="474"/>
      <c r="KXJ5" s="498"/>
      <c r="KXK5" s="499"/>
      <c r="KXL5" s="474"/>
      <c r="KXM5" s="474"/>
      <c r="KXN5" s="481"/>
      <c r="KXO5" s="474"/>
      <c r="KXP5" s="498"/>
      <c r="KXQ5" s="499"/>
      <c r="KXR5" s="474"/>
      <c r="KXS5" s="474"/>
      <c r="KXT5" s="481"/>
      <c r="KXU5" s="474"/>
      <c r="KXV5" s="498"/>
      <c r="KXW5" s="499"/>
      <c r="KXX5" s="474"/>
      <c r="KXY5" s="474"/>
      <c r="KXZ5" s="481"/>
      <c r="KYA5" s="474"/>
      <c r="KYB5" s="498"/>
      <c r="KYC5" s="499"/>
      <c r="KYD5" s="474"/>
      <c r="KYE5" s="474"/>
      <c r="KYF5" s="481"/>
      <c r="KYG5" s="474"/>
      <c r="KYH5" s="498"/>
      <c r="KYI5" s="499"/>
      <c r="KYJ5" s="474"/>
      <c r="KYK5" s="474"/>
      <c r="KYL5" s="481"/>
      <c r="KYM5" s="474"/>
      <c r="KYN5" s="498"/>
      <c r="KYO5" s="499"/>
      <c r="KYP5" s="474"/>
      <c r="KYQ5" s="474"/>
      <c r="KYR5" s="481"/>
      <c r="KYS5" s="474"/>
      <c r="KYT5" s="498"/>
      <c r="KYU5" s="499"/>
      <c r="KYV5" s="474"/>
      <c r="KYW5" s="474"/>
      <c r="KYX5" s="481"/>
      <c r="KYY5" s="474"/>
      <c r="KYZ5" s="498"/>
      <c r="KZA5" s="499"/>
      <c r="KZB5" s="474"/>
      <c r="KZC5" s="474"/>
      <c r="KZD5" s="481"/>
      <c r="KZE5" s="474"/>
      <c r="KZF5" s="498"/>
      <c r="KZG5" s="499"/>
      <c r="KZH5" s="474"/>
      <c r="KZI5" s="474"/>
      <c r="KZJ5" s="481"/>
      <c r="KZK5" s="474"/>
      <c r="KZL5" s="498"/>
      <c r="KZM5" s="499"/>
      <c r="KZN5" s="474"/>
      <c r="KZO5" s="474"/>
      <c r="KZP5" s="481"/>
      <c r="KZQ5" s="474"/>
      <c r="KZR5" s="498"/>
      <c r="KZS5" s="499"/>
      <c r="KZT5" s="474"/>
      <c r="KZU5" s="474"/>
      <c r="KZV5" s="481"/>
      <c r="KZW5" s="474"/>
      <c r="KZX5" s="498"/>
      <c r="KZY5" s="499"/>
      <c r="KZZ5" s="474"/>
      <c r="LAA5" s="474"/>
      <c r="LAB5" s="481"/>
      <c r="LAC5" s="474"/>
      <c r="LAD5" s="498"/>
      <c r="LAE5" s="499"/>
      <c r="LAF5" s="474"/>
      <c r="LAG5" s="474"/>
      <c r="LAH5" s="481"/>
      <c r="LAI5" s="474"/>
      <c r="LAJ5" s="498"/>
      <c r="LAK5" s="499"/>
      <c r="LAL5" s="474"/>
      <c r="LAM5" s="474"/>
      <c r="LAN5" s="481"/>
      <c r="LAO5" s="474"/>
      <c r="LAP5" s="498"/>
      <c r="LAQ5" s="499"/>
      <c r="LAR5" s="474"/>
      <c r="LAS5" s="474"/>
      <c r="LAT5" s="481"/>
      <c r="LAU5" s="474"/>
      <c r="LAV5" s="498"/>
      <c r="LAW5" s="499"/>
      <c r="LAX5" s="474"/>
      <c r="LAY5" s="474"/>
      <c r="LAZ5" s="481"/>
      <c r="LBA5" s="474"/>
      <c r="LBB5" s="498"/>
      <c r="LBC5" s="499"/>
      <c r="LBD5" s="474"/>
      <c r="LBE5" s="474"/>
      <c r="LBF5" s="481"/>
      <c r="LBG5" s="474"/>
      <c r="LBH5" s="498"/>
      <c r="LBI5" s="499"/>
      <c r="LBJ5" s="474"/>
      <c r="LBK5" s="474"/>
      <c r="LBL5" s="481"/>
      <c r="LBM5" s="474"/>
      <c r="LBN5" s="498"/>
      <c r="LBO5" s="499"/>
      <c r="LBP5" s="474"/>
      <c r="LBQ5" s="474"/>
      <c r="LBR5" s="481"/>
      <c r="LBS5" s="474"/>
      <c r="LBT5" s="498"/>
      <c r="LBU5" s="499"/>
      <c r="LBV5" s="474"/>
      <c r="LBW5" s="474"/>
      <c r="LBX5" s="481"/>
      <c r="LBY5" s="474"/>
      <c r="LBZ5" s="498"/>
      <c r="LCA5" s="499"/>
      <c r="LCB5" s="474"/>
      <c r="LCC5" s="474"/>
      <c r="LCD5" s="481"/>
      <c r="LCE5" s="474"/>
      <c r="LCF5" s="498"/>
      <c r="LCG5" s="499"/>
      <c r="LCH5" s="474"/>
      <c r="LCI5" s="474"/>
      <c r="LCJ5" s="481"/>
      <c r="LCK5" s="474"/>
      <c r="LCL5" s="498"/>
      <c r="LCM5" s="499"/>
      <c r="LCN5" s="474"/>
      <c r="LCO5" s="474"/>
      <c r="LCP5" s="481"/>
      <c r="LCQ5" s="474"/>
      <c r="LCR5" s="498"/>
      <c r="LCS5" s="499"/>
      <c r="LCT5" s="474"/>
      <c r="LCU5" s="474"/>
      <c r="LCV5" s="481"/>
      <c r="LCW5" s="474"/>
      <c r="LCX5" s="498"/>
      <c r="LCY5" s="499"/>
      <c r="LCZ5" s="474"/>
      <c r="LDA5" s="474"/>
      <c r="LDB5" s="481"/>
      <c r="LDC5" s="474"/>
      <c r="LDD5" s="498"/>
      <c r="LDE5" s="499"/>
      <c r="LDF5" s="474"/>
      <c r="LDG5" s="474"/>
      <c r="LDH5" s="481"/>
      <c r="LDI5" s="474"/>
      <c r="LDJ5" s="498"/>
      <c r="LDK5" s="499"/>
      <c r="LDL5" s="474"/>
      <c r="LDM5" s="474"/>
      <c r="LDN5" s="481"/>
      <c r="LDO5" s="474"/>
      <c r="LDP5" s="498"/>
      <c r="LDQ5" s="499"/>
      <c r="LDR5" s="474"/>
      <c r="LDS5" s="474"/>
      <c r="LDT5" s="481"/>
      <c r="LDU5" s="474"/>
      <c r="LDV5" s="498"/>
      <c r="LDW5" s="499"/>
      <c r="LDX5" s="474"/>
      <c r="LDY5" s="474"/>
      <c r="LDZ5" s="481"/>
      <c r="LEA5" s="474"/>
      <c r="LEB5" s="498"/>
      <c r="LEC5" s="499"/>
      <c r="LED5" s="474"/>
      <c r="LEE5" s="474"/>
      <c r="LEF5" s="481"/>
      <c r="LEG5" s="474"/>
      <c r="LEH5" s="498"/>
      <c r="LEI5" s="499"/>
      <c r="LEJ5" s="474"/>
      <c r="LEK5" s="474"/>
      <c r="LEL5" s="481"/>
      <c r="LEM5" s="474"/>
      <c r="LEN5" s="498"/>
      <c r="LEO5" s="499"/>
      <c r="LEP5" s="474"/>
      <c r="LEQ5" s="474"/>
      <c r="LER5" s="481"/>
      <c r="LES5" s="474"/>
      <c r="LET5" s="498"/>
      <c r="LEU5" s="499"/>
      <c r="LEV5" s="474"/>
      <c r="LEW5" s="474"/>
      <c r="LEX5" s="481"/>
      <c r="LEY5" s="474"/>
      <c r="LEZ5" s="498"/>
      <c r="LFA5" s="499"/>
      <c r="LFB5" s="474"/>
      <c r="LFC5" s="474"/>
      <c r="LFD5" s="481"/>
      <c r="LFE5" s="474"/>
      <c r="LFF5" s="498"/>
      <c r="LFG5" s="499"/>
      <c r="LFH5" s="474"/>
      <c r="LFI5" s="474"/>
      <c r="LFJ5" s="481"/>
      <c r="LFK5" s="474"/>
      <c r="LFL5" s="498"/>
      <c r="LFM5" s="499"/>
      <c r="LFN5" s="474"/>
      <c r="LFO5" s="474"/>
      <c r="LFP5" s="481"/>
      <c r="LFQ5" s="474"/>
      <c r="LFR5" s="498"/>
      <c r="LFS5" s="499"/>
      <c r="LFT5" s="474"/>
      <c r="LFU5" s="474"/>
      <c r="LFV5" s="481"/>
      <c r="LFW5" s="474"/>
      <c r="LFX5" s="498"/>
      <c r="LFY5" s="499"/>
      <c r="LFZ5" s="474"/>
      <c r="LGA5" s="474"/>
      <c r="LGB5" s="481"/>
      <c r="LGC5" s="474"/>
      <c r="LGD5" s="498"/>
      <c r="LGE5" s="499"/>
      <c r="LGF5" s="474"/>
      <c r="LGG5" s="474"/>
      <c r="LGH5" s="481"/>
      <c r="LGI5" s="474"/>
      <c r="LGJ5" s="498"/>
      <c r="LGK5" s="499"/>
      <c r="LGL5" s="474"/>
      <c r="LGM5" s="474"/>
      <c r="LGN5" s="481"/>
      <c r="LGO5" s="474"/>
      <c r="LGP5" s="498"/>
      <c r="LGQ5" s="499"/>
      <c r="LGR5" s="474"/>
      <c r="LGS5" s="474"/>
      <c r="LGT5" s="481"/>
      <c r="LGU5" s="474"/>
      <c r="LGV5" s="498"/>
      <c r="LGW5" s="499"/>
      <c r="LGX5" s="474"/>
      <c r="LGY5" s="474"/>
      <c r="LGZ5" s="481"/>
      <c r="LHA5" s="474"/>
      <c r="LHB5" s="498"/>
      <c r="LHC5" s="499"/>
      <c r="LHD5" s="474"/>
      <c r="LHE5" s="474"/>
      <c r="LHF5" s="481"/>
      <c r="LHG5" s="474"/>
      <c r="LHH5" s="498"/>
      <c r="LHI5" s="499"/>
      <c r="LHJ5" s="474"/>
      <c r="LHK5" s="474"/>
      <c r="LHL5" s="481"/>
      <c r="LHM5" s="474"/>
      <c r="LHN5" s="498"/>
      <c r="LHO5" s="499"/>
      <c r="LHP5" s="474"/>
      <c r="LHQ5" s="474"/>
      <c r="LHR5" s="481"/>
      <c r="LHS5" s="474"/>
      <c r="LHT5" s="498"/>
      <c r="LHU5" s="499"/>
      <c r="LHV5" s="474"/>
      <c r="LHW5" s="474"/>
      <c r="LHX5" s="481"/>
      <c r="LHY5" s="474"/>
      <c r="LHZ5" s="498"/>
      <c r="LIA5" s="499"/>
      <c r="LIB5" s="474"/>
      <c r="LIC5" s="474"/>
      <c r="LID5" s="481"/>
      <c r="LIE5" s="474"/>
      <c r="LIF5" s="498"/>
      <c r="LIG5" s="499"/>
      <c r="LIH5" s="474"/>
      <c r="LII5" s="474"/>
      <c r="LIJ5" s="481"/>
      <c r="LIK5" s="474"/>
      <c r="LIL5" s="498"/>
      <c r="LIM5" s="499"/>
      <c r="LIN5" s="474"/>
      <c r="LIO5" s="474"/>
      <c r="LIP5" s="481"/>
      <c r="LIQ5" s="474"/>
      <c r="LIR5" s="498"/>
      <c r="LIS5" s="499"/>
      <c r="LIT5" s="474"/>
      <c r="LIU5" s="474"/>
      <c r="LIV5" s="481"/>
      <c r="LIW5" s="474"/>
      <c r="LIX5" s="498"/>
      <c r="LIY5" s="499"/>
      <c r="LIZ5" s="474"/>
      <c r="LJA5" s="474"/>
      <c r="LJB5" s="481"/>
      <c r="LJC5" s="474"/>
      <c r="LJD5" s="498"/>
      <c r="LJE5" s="499"/>
      <c r="LJF5" s="474"/>
      <c r="LJG5" s="474"/>
      <c r="LJH5" s="481"/>
      <c r="LJI5" s="474"/>
      <c r="LJJ5" s="498"/>
      <c r="LJK5" s="499"/>
      <c r="LJL5" s="474"/>
      <c r="LJM5" s="474"/>
      <c r="LJN5" s="481"/>
      <c r="LJO5" s="474"/>
      <c r="LJP5" s="498"/>
      <c r="LJQ5" s="499"/>
      <c r="LJR5" s="474"/>
      <c r="LJS5" s="474"/>
      <c r="LJT5" s="481"/>
      <c r="LJU5" s="474"/>
      <c r="LJV5" s="498"/>
      <c r="LJW5" s="499"/>
      <c r="LJX5" s="474"/>
      <c r="LJY5" s="474"/>
      <c r="LJZ5" s="481"/>
      <c r="LKA5" s="474"/>
      <c r="LKB5" s="498"/>
      <c r="LKC5" s="499"/>
      <c r="LKD5" s="474"/>
      <c r="LKE5" s="474"/>
      <c r="LKF5" s="481"/>
      <c r="LKG5" s="474"/>
      <c r="LKH5" s="498"/>
      <c r="LKI5" s="499"/>
      <c r="LKJ5" s="474"/>
      <c r="LKK5" s="474"/>
      <c r="LKL5" s="481"/>
      <c r="LKM5" s="474"/>
      <c r="LKN5" s="498"/>
      <c r="LKO5" s="499"/>
      <c r="LKP5" s="474"/>
      <c r="LKQ5" s="474"/>
      <c r="LKR5" s="481"/>
      <c r="LKS5" s="474"/>
      <c r="LKT5" s="498"/>
      <c r="LKU5" s="499"/>
      <c r="LKV5" s="474"/>
      <c r="LKW5" s="474"/>
      <c r="LKX5" s="481"/>
      <c r="LKY5" s="474"/>
      <c r="LKZ5" s="498"/>
      <c r="LLA5" s="499"/>
      <c r="LLB5" s="474"/>
      <c r="LLC5" s="474"/>
      <c r="LLD5" s="481"/>
      <c r="LLE5" s="474"/>
      <c r="LLF5" s="498"/>
      <c r="LLG5" s="499"/>
      <c r="LLH5" s="474"/>
      <c r="LLI5" s="474"/>
      <c r="LLJ5" s="481"/>
      <c r="LLK5" s="474"/>
      <c r="LLL5" s="498"/>
      <c r="LLM5" s="499"/>
      <c r="LLN5" s="474"/>
      <c r="LLO5" s="474"/>
      <c r="LLP5" s="481"/>
      <c r="LLQ5" s="474"/>
      <c r="LLR5" s="498"/>
      <c r="LLS5" s="499"/>
      <c r="LLT5" s="474"/>
      <c r="LLU5" s="474"/>
      <c r="LLV5" s="481"/>
      <c r="LLW5" s="474"/>
      <c r="LLX5" s="498"/>
      <c r="LLY5" s="499"/>
      <c r="LLZ5" s="474"/>
      <c r="LMA5" s="474"/>
      <c r="LMB5" s="481"/>
      <c r="LMC5" s="474"/>
      <c r="LMD5" s="498"/>
      <c r="LME5" s="499"/>
      <c r="LMF5" s="474"/>
      <c r="LMG5" s="474"/>
      <c r="LMH5" s="481"/>
      <c r="LMI5" s="474"/>
      <c r="LMJ5" s="498"/>
      <c r="LMK5" s="499"/>
      <c r="LML5" s="474"/>
      <c r="LMM5" s="474"/>
      <c r="LMN5" s="481"/>
      <c r="LMO5" s="474"/>
      <c r="LMP5" s="498"/>
      <c r="LMQ5" s="499"/>
      <c r="LMR5" s="474"/>
      <c r="LMS5" s="474"/>
      <c r="LMT5" s="481"/>
      <c r="LMU5" s="474"/>
      <c r="LMV5" s="498"/>
      <c r="LMW5" s="499"/>
      <c r="LMX5" s="474"/>
      <c r="LMY5" s="474"/>
      <c r="LMZ5" s="481"/>
      <c r="LNA5" s="474"/>
      <c r="LNB5" s="498"/>
      <c r="LNC5" s="499"/>
      <c r="LND5" s="474"/>
      <c r="LNE5" s="474"/>
      <c r="LNF5" s="481"/>
      <c r="LNG5" s="474"/>
      <c r="LNH5" s="498"/>
      <c r="LNI5" s="499"/>
      <c r="LNJ5" s="474"/>
      <c r="LNK5" s="474"/>
      <c r="LNL5" s="481"/>
      <c r="LNM5" s="474"/>
      <c r="LNN5" s="498"/>
      <c r="LNO5" s="499"/>
      <c r="LNP5" s="474"/>
      <c r="LNQ5" s="474"/>
      <c r="LNR5" s="481"/>
      <c r="LNS5" s="474"/>
      <c r="LNT5" s="498"/>
      <c r="LNU5" s="499"/>
      <c r="LNV5" s="474"/>
      <c r="LNW5" s="474"/>
      <c r="LNX5" s="481"/>
      <c r="LNY5" s="474"/>
      <c r="LNZ5" s="498"/>
      <c r="LOA5" s="499"/>
      <c r="LOB5" s="474"/>
      <c r="LOC5" s="474"/>
      <c r="LOD5" s="481"/>
      <c r="LOE5" s="474"/>
      <c r="LOF5" s="498"/>
      <c r="LOG5" s="499"/>
      <c r="LOH5" s="474"/>
      <c r="LOI5" s="474"/>
      <c r="LOJ5" s="481"/>
      <c r="LOK5" s="474"/>
      <c r="LOL5" s="498"/>
      <c r="LOM5" s="499"/>
      <c r="LON5" s="474"/>
      <c r="LOO5" s="474"/>
      <c r="LOP5" s="481"/>
      <c r="LOQ5" s="474"/>
      <c r="LOR5" s="498"/>
      <c r="LOS5" s="499"/>
      <c r="LOT5" s="474"/>
      <c r="LOU5" s="474"/>
      <c r="LOV5" s="481"/>
      <c r="LOW5" s="474"/>
      <c r="LOX5" s="498"/>
      <c r="LOY5" s="499"/>
      <c r="LOZ5" s="474"/>
      <c r="LPA5" s="474"/>
      <c r="LPB5" s="481"/>
      <c r="LPC5" s="474"/>
      <c r="LPD5" s="498"/>
      <c r="LPE5" s="499"/>
      <c r="LPF5" s="474"/>
      <c r="LPG5" s="474"/>
      <c r="LPH5" s="481"/>
      <c r="LPI5" s="474"/>
      <c r="LPJ5" s="498"/>
      <c r="LPK5" s="499"/>
      <c r="LPL5" s="474"/>
      <c r="LPM5" s="474"/>
      <c r="LPN5" s="481"/>
      <c r="LPO5" s="474"/>
      <c r="LPP5" s="498"/>
      <c r="LPQ5" s="499"/>
      <c r="LPR5" s="474"/>
      <c r="LPS5" s="474"/>
      <c r="LPT5" s="481"/>
      <c r="LPU5" s="474"/>
      <c r="LPV5" s="498"/>
      <c r="LPW5" s="499"/>
      <c r="LPX5" s="474"/>
      <c r="LPY5" s="474"/>
      <c r="LPZ5" s="481"/>
      <c r="LQA5" s="474"/>
      <c r="LQB5" s="498"/>
      <c r="LQC5" s="499"/>
      <c r="LQD5" s="474"/>
      <c r="LQE5" s="474"/>
      <c r="LQF5" s="481"/>
      <c r="LQG5" s="474"/>
      <c r="LQH5" s="498"/>
      <c r="LQI5" s="499"/>
      <c r="LQJ5" s="474"/>
      <c r="LQK5" s="474"/>
      <c r="LQL5" s="481"/>
      <c r="LQM5" s="474"/>
      <c r="LQN5" s="498"/>
      <c r="LQO5" s="499"/>
      <c r="LQP5" s="474"/>
      <c r="LQQ5" s="474"/>
      <c r="LQR5" s="481"/>
      <c r="LQS5" s="474"/>
      <c r="LQT5" s="498"/>
      <c r="LQU5" s="499"/>
      <c r="LQV5" s="474"/>
      <c r="LQW5" s="474"/>
      <c r="LQX5" s="481"/>
      <c r="LQY5" s="474"/>
      <c r="LQZ5" s="498"/>
      <c r="LRA5" s="499"/>
      <c r="LRB5" s="474"/>
      <c r="LRC5" s="474"/>
      <c r="LRD5" s="481"/>
      <c r="LRE5" s="474"/>
      <c r="LRF5" s="498"/>
      <c r="LRG5" s="499"/>
      <c r="LRH5" s="474"/>
      <c r="LRI5" s="474"/>
      <c r="LRJ5" s="481"/>
      <c r="LRK5" s="474"/>
      <c r="LRL5" s="498"/>
      <c r="LRM5" s="499"/>
      <c r="LRN5" s="474"/>
      <c r="LRO5" s="474"/>
      <c r="LRP5" s="481"/>
      <c r="LRQ5" s="474"/>
      <c r="LRR5" s="498"/>
      <c r="LRS5" s="499"/>
      <c r="LRT5" s="474"/>
      <c r="LRU5" s="474"/>
      <c r="LRV5" s="481"/>
      <c r="LRW5" s="474"/>
      <c r="LRX5" s="498"/>
      <c r="LRY5" s="499"/>
      <c r="LRZ5" s="474"/>
      <c r="LSA5" s="474"/>
      <c r="LSB5" s="481"/>
      <c r="LSC5" s="474"/>
      <c r="LSD5" s="498"/>
      <c r="LSE5" s="499"/>
      <c r="LSF5" s="474"/>
      <c r="LSG5" s="474"/>
      <c r="LSH5" s="481"/>
      <c r="LSI5" s="474"/>
      <c r="LSJ5" s="498"/>
      <c r="LSK5" s="499"/>
      <c r="LSL5" s="474"/>
      <c r="LSM5" s="474"/>
      <c r="LSN5" s="481"/>
      <c r="LSO5" s="474"/>
      <c r="LSP5" s="498"/>
      <c r="LSQ5" s="499"/>
      <c r="LSR5" s="474"/>
      <c r="LSS5" s="474"/>
      <c r="LST5" s="481"/>
      <c r="LSU5" s="474"/>
      <c r="LSV5" s="498"/>
      <c r="LSW5" s="499"/>
      <c r="LSX5" s="474"/>
      <c r="LSY5" s="474"/>
      <c r="LSZ5" s="481"/>
      <c r="LTA5" s="474"/>
      <c r="LTB5" s="498"/>
      <c r="LTC5" s="499"/>
      <c r="LTD5" s="474"/>
      <c r="LTE5" s="474"/>
      <c r="LTF5" s="481"/>
      <c r="LTG5" s="474"/>
      <c r="LTH5" s="498"/>
      <c r="LTI5" s="499"/>
      <c r="LTJ5" s="474"/>
      <c r="LTK5" s="474"/>
      <c r="LTL5" s="481"/>
      <c r="LTM5" s="474"/>
      <c r="LTN5" s="498"/>
      <c r="LTO5" s="499"/>
      <c r="LTP5" s="474"/>
      <c r="LTQ5" s="474"/>
      <c r="LTR5" s="481"/>
      <c r="LTS5" s="474"/>
      <c r="LTT5" s="498"/>
      <c r="LTU5" s="499"/>
      <c r="LTV5" s="474"/>
      <c r="LTW5" s="474"/>
      <c r="LTX5" s="481"/>
      <c r="LTY5" s="474"/>
      <c r="LTZ5" s="498"/>
      <c r="LUA5" s="499"/>
      <c r="LUB5" s="474"/>
      <c r="LUC5" s="474"/>
      <c r="LUD5" s="481"/>
      <c r="LUE5" s="474"/>
      <c r="LUF5" s="498"/>
      <c r="LUG5" s="499"/>
      <c r="LUH5" s="474"/>
      <c r="LUI5" s="474"/>
      <c r="LUJ5" s="481"/>
      <c r="LUK5" s="474"/>
      <c r="LUL5" s="498"/>
      <c r="LUM5" s="499"/>
      <c r="LUN5" s="474"/>
      <c r="LUO5" s="474"/>
      <c r="LUP5" s="481"/>
      <c r="LUQ5" s="474"/>
      <c r="LUR5" s="498"/>
      <c r="LUS5" s="499"/>
      <c r="LUT5" s="474"/>
      <c r="LUU5" s="474"/>
      <c r="LUV5" s="481"/>
      <c r="LUW5" s="474"/>
      <c r="LUX5" s="498"/>
      <c r="LUY5" s="499"/>
      <c r="LUZ5" s="474"/>
      <c r="LVA5" s="474"/>
      <c r="LVB5" s="481"/>
      <c r="LVC5" s="474"/>
      <c r="LVD5" s="498"/>
      <c r="LVE5" s="499"/>
      <c r="LVF5" s="474"/>
      <c r="LVG5" s="474"/>
      <c r="LVH5" s="481"/>
      <c r="LVI5" s="474"/>
      <c r="LVJ5" s="498"/>
      <c r="LVK5" s="499"/>
      <c r="LVL5" s="474"/>
      <c r="LVM5" s="474"/>
      <c r="LVN5" s="481"/>
      <c r="LVO5" s="474"/>
      <c r="LVP5" s="498"/>
      <c r="LVQ5" s="499"/>
      <c r="LVR5" s="474"/>
      <c r="LVS5" s="474"/>
      <c r="LVT5" s="481"/>
      <c r="LVU5" s="474"/>
      <c r="LVV5" s="498"/>
      <c r="LVW5" s="499"/>
      <c r="LVX5" s="474"/>
      <c r="LVY5" s="474"/>
      <c r="LVZ5" s="481"/>
      <c r="LWA5" s="474"/>
      <c r="LWB5" s="498"/>
      <c r="LWC5" s="499"/>
      <c r="LWD5" s="474"/>
      <c r="LWE5" s="474"/>
      <c r="LWF5" s="481"/>
      <c r="LWG5" s="474"/>
      <c r="LWH5" s="498"/>
      <c r="LWI5" s="499"/>
      <c r="LWJ5" s="474"/>
      <c r="LWK5" s="474"/>
      <c r="LWL5" s="481"/>
      <c r="LWM5" s="474"/>
      <c r="LWN5" s="498"/>
      <c r="LWO5" s="499"/>
      <c r="LWP5" s="474"/>
      <c r="LWQ5" s="474"/>
      <c r="LWR5" s="481"/>
      <c r="LWS5" s="474"/>
      <c r="LWT5" s="498"/>
      <c r="LWU5" s="499"/>
      <c r="LWV5" s="474"/>
      <c r="LWW5" s="474"/>
      <c r="LWX5" s="481"/>
      <c r="LWY5" s="474"/>
      <c r="LWZ5" s="498"/>
      <c r="LXA5" s="499"/>
      <c r="LXB5" s="474"/>
      <c r="LXC5" s="474"/>
      <c r="LXD5" s="481"/>
      <c r="LXE5" s="474"/>
      <c r="LXF5" s="498"/>
      <c r="LXG5" s="499"/>
      <c r="LXH5" s="474"/>
      <c r="LXI5" s="474"/>
      <c r="LXJ5" s="481"/>
      <c r="LXK5" s="474"/>
      <c r="LXL5" s="498"/>
      <c r="LXM5" s="499"/>
      <c r="LXN5" s="474"/>
      <c r="LXO5" s="474"/>
      <c r="LXP5" s="481"/>
      <c r="LXQ5" s="474"/>
      <c r="LXR5" s="498"/>
      <c r="LXS5" s="499"/>
      <c r="LXT5" s="474"/>
      <c r="LXU5" s="474"/>
      <c r="LXV5" s="481"/>
      <c r="LXW5" s="474"/>
      <c r="LXX5" s="498"/>
      <c r="LXY5" s="499"/>
      <c r="LXZ5" s="474"/>
      <c r="LYA5" s="474"/>
      <c r="LYB5" s="481"/>
      <c r="LYC5" s="474"/>
      <c r="LYD5" s="498"/>
      <c r="LYE5" s="499"/>
      <c r="LYF5" s="474"/>
      <c r="LYG5" s="474"/>
      <c r="LYH5" s="481"/>
      <c r="LYI5" s="474"/>
      <c r="LYJ5" s="498"/>
      <c r="LYK5" s="499"/>
      <c r="LYL5" s="474"/>
      <c r="LYM5" s="474"/>
      <c r="LYN5" s="481"/>
      <c r="LYO5" s="474"/>
      <c r="LYP5" s="498"/>
      <c r="LYQ5" s="499"/>
      <c r="LYR5" s="474"/>
      <c r="LYS5" s="474"/>
      <c r="LYT5" s="481"/>
      <c r="LYU5" s="474"/>
      <c r="LYV5" s="498"/>
      <c r="LYW5" s="499"/>
      <c r="LYX5" s="474"/>
      <c r="LYY5" s="474"/>
      <c r="LYZ5" s="481"/>
      <c r="LZA5" s="474"/>
      <c r="LZB5" s="498"/>
      <c r="LZC5" s="499"/>
      <c r="LZD5" s="474"/>
      <c r="LZE5" s="474"/>
      <c r="LZF5" s="481"/>
      <c r="LZG5" s="474"/>
      <c r="LZH5" s="498"/>
      <c r="LZI5" s="499"/>
      <c r="LZJ5" s="474"/>
      <c r="LZK5" s="474"/>
      <c r="LZL5" s="481"/>
      <c r="LZM5" s="474"/>
      <c r="LZN5" s="498"/>
      <c r="LZO5" s="499"/>
      <c r="LZP5" s="474"/>
      <c r="LZQ5" s="474"/>
      <c r="LZR5" s="481"/>
      <c r="LZS5" s="474"/>
      <c r="LZT5" s="498"/>
      <c r="LZU5" s="499"/>
      <c r="LZV5" s="474"/>
      <c r="LZW5" s="474"/>
      <c r="LZX5" s="481"/>
      <c r="LZY5" s="474"/>
      <c r="LZZ5" s="498"/>
      <c r="MAA5" s="499"/>
      <c r="MAB5" s="474"/>
      <c r="MAC5" s="474"/>
      <c r="MAD5" s="481"/>
      <c r="MAE5" s="474"/>
      <c r="MAF5" s="498"/>
      <c r="MAG5" s="499"/>
      <c r="MAH5" s="474"/>
      <c r="MAI5" s="474"/>
      <c r="MAJ5" s="481"/>
      <c r="MAK5" s="474"/>
      <c r="MAL5" s="498"/>
      <c r="MAM5" s="499"/>
      <c r="MAN5" s="474"/>
      <c r="MAO5" s="474"/>
      <c r="MAP5" s="481"/>
      <c r="MAQ5" s="474"/>
      <c r="MAR5" s="498"/>
      <c r="MAS5" s="499"/>
      <c r="MAT5" s="474"/>
      <c r="MAU5" s="474"/>
      <c r="MAV5" s="481"/>
      <c r="MAW5" s="474"/>
      <c r="MAX5" s="498"/>
      <c r="MAY5" s="499"/>
      <c r="MAZ5" s="474"/>
      <c r="MBA5" s="474"/>
      <c r="MBB5" s="481"/>
      <c r="MBC5" s="474"/>
      <c r="MBD5" s="498"/>
      <c r="MBE5" s="499"/>
      <c r="MBF5" s="474"/>
      <c r="MBG5" s="474"/>
      <c r="MBH5" s="481"/>
      <c r="MBI5" s="474"/>
      <c r="MBJ5" s="498"/>
      <c r="MBK5" s="499"/>
      <c r="MBL5" s="474"/>
      <c r="MBM5" s="474"/>
      <c r="MBN5" s="481"/>
      <c r="MBO5" s="474"/>
      <c r="MBP5" s="498"/>
      <c r="MBQ5" s="499"/>
      <c r="MBR5" s="474"/>
      <c r="MBS5" s="474"/>
      <c r="MBT5" s="481"/>
      <c r="MBU5" s="474"/>
      <c r="MBV5" s="498"/>
      <c r="MBW5" s="499"/>
      <c r="MBX5" s="474"/>
      <c r="MBY5" s="474"/>
      <c r="MBZ5" s="481"/>
      <c r="MCA5" s="474"/>
      <c r="MCB5" s="498"/>
      <c r="MCC5" s="499"/>
      <c r="MCD5" s="474"/>
      <c r="MCE5" s="474"/>
      <c r="MCF5" s="481"/>
      <c r="MCG5" s="474"/>
      <c r="MCH5" s="498"/>
      <c r="MCI5" s="499"/>
      <c r="MCJ5" s="474"/>
      <c r="MCK5" s="474"/>
      <c r="MCL5" s="481"/>
      <c r="MCM5" s="474"/>
      <c r="MCN5" s="498"/>
      <c r="MCO5" s="499"/>
      <c r="MCP5" s="474"/>
      <c r="MCQ5" s="474"/>
      <c r="MCR5" s="481"/>
      <c r="MCS5" s="474"/>
      <c r="MCT5" s="498"/>
      <c r="MCU5" s="499"/>
      <c r="MCV5" s="474"/>
      <c r="MCW5" s="474"/>
      <c r="MCX5" s="481"/>
      <c r="MCY5" s="474"/>
      <c r="MCZ5" s="498"/>
      <c r="MDA5" s="499"/>
      <c r="MDB5" s="474"/>
      <c r="MDC5" s="474"/>
      <c r="MDD5" s="481"/>
      <c r="MDE5" s="474"/>
      <c r="MDF5" s="498"/>
      <c r="MDG5" s="499"/>
      <c r="MDH5" s="474"/>
      <c r="MDI5" s="474"/>
      <c r="MDJ5" s="481"/>
      <c r="MDK5" s="474"/>
      <c r="MDL5" s="498"/>
      <c r="MDM5" s="499"/>
      <c r="MDN5" s="474"/>
      <c r="MDO5" s="474"/>
      <c r="MDP5" s="481"/>
      <c r="MDQ5" s="474"/>
      <c r="MDR5" s="498"/>
      <c r="MDS5" s="499"/>
      <c r="MDT5" s="474"/>
      <c r="MDU5" s="474"/>
      <c r="MDV5" s="481"/>
      <c r="MDW5" s="474"/>
      <c r="MDX5" s="498"/>
      <c r="MDY5" s="499"/>
      <c r="MDZ5" s="474"/>
      <c r="MEA5" s="474"/>
      <c r="MEB5" s="481"/>
      <c r="MEC5" s="474"/>
      <c r="MED5" s="498"/>
      <c r="MEE5" s="499"/>
      <c r="MEF5" s="474"/>
      <c r="MEG5" s="474"/>
      <c r="MEH5" s="481"/>
      <c r="MEI5" s="474"/>
      <c r="MEJ5" s="498"/>
      <c r="MEK5" s="499"/>
      <c r="MEL5" s="474"/>
      <c r="MEM5" s="474"/>
      <c r="MEN5" s="481"/>
      <c r="MEO5" s="474"/>
      <c r="MEP5" s="498"/>
      <c r="MEQ5" s="499"/>
      <c r="MER5" s="474"/>
      <c r="MES5" s="474"/>
      <c r="MET5" s="481"/>
      <c r="MEU5" s="474"/>
      <c r="MEV5" s="498"/>
      <c r="MEW5" s="499"/>
      <c r="MEX5" s="474"/>
      <c r="MEY5" s="474"/>
      <c r="MEZ5" s="481"/>
      <c r="MFA5" s="474"/>
      <c r="MFB5" s="498"/>
      <c r="MFC5" s="499"/>
      <c r="MFD5" s="474"/>
      <c r="MFE5" s="474"/>
      <c r="MFF5" s="481"/>
      <c r="MFG5" s="474"/>
      <c r="MFH5" s="498"/>
      <c r="MFI5" s="499"/>
      <c r="MFJ5" s="474"/>
      <c r="MFK5" s="474"/>
      <c r="MFL5" s="481"/>
      <c r="MFM5" s="474"/>
      <c r="MFN5" s="498"/>
      <c r="MFO5" s="499"/>
      <c r="MFP5" s="474"/>
      <c r="MFQ5" s="474"/>
      <c r="MFR5" s="481"/>
      <c r="MFS5" s="474"/>
      <c r="MFT5" s="498"/>
      <c r="MFU5" s="499"/>
      <c r="MFV5" s="474"/>
      <c r="MFW5" s="474"/>
      <c r="MFX5" s="481"/>
      <c r="MFY5" s="474"/>
      <c r="MFZ5" s="498"/>
      <c r="MGA5" s="499"/>
      <c r="MGB5" s="474"/>
      <c r="MGC5" s="474"/>
      <c r="MGD5" s="481"/>
      <c r="MGE5" s="474"/>
      <c r="MGF5" s="498"/>
      <c r="MGG5" s="499"/>
      <c r="MGH5" s="474"/>
      <c r="MGI5" s="474"/>
      <c r="MGJ5" s="481"/>
      <c r="MGK5" s="474"/>
      <c r="MGL5" s="498"/>
      <c r="MGM5" s="499"/>
      <c r="MGN5" s="474"/>
      <c r="MGO5" s="474"/>
      <c r="MGP5" s="481"/>
      <c r="MGQ5" s="474"/>
      <c r="MGR5" s="498"/>
      <c r="MGS5" s="499"/>
      <c r="MGT5" s="474"/>
      <c r="MGU5" s="474"/>
      <c r="MGV5" s="481"/>
      <c r="MGW5" s="474"/>
      <c r="MGX5" s="498"/>
      <c r="MGY5" s="499"/>
      <c r="MGZ5" s="474"/>
      <c r="MHA5" s="474"/>
      <c r="MHB5" s="481"/>
      <c r="MHC5" s="474"/>
      <c r="MHD5" s="498"/>
      <c r="MHE5" s="499"/>
      <c r="MHF5" s="474"/>
      <c r="MHG5" s="474"/>
      <c r="MHH5" s="481"/>
      <c r="MHI5" s="474"/>
      <c r="MHJ5" s="498"/>
      <c r="MHK5" s="499"/>
      <c r="MHL5" s="474"/>
      <c r="MHM5" s="474"/>
      <c r="MHN5" s="481"/>
      <c r="MHO5" s="474"/>
      <c r="MHP5" s="498"/>
      <c r="MHQ5" s="499"/>
      <c r="MHR5" s="474"/>
      <c r="MHS5" s="474"/>
      <c r="MHT5" s="481"/>
      <c r="MHU5" s="474"/>
      <c r="MHV5" s="498"/>
      <c r="MHW5" s="499"/>
      <c r="MHX5" s="474"/>
      <c r="MHY5" s="474"/>
      <c r="MHZ5" s="481"/>
      <c r="MIA5" s="474"/>
      <c r="MIB5" s="498"/>
      <c r="MIC5" s="499"/>
      <c r="MID5" s="474"/>
      <c r="MIE5" s="474"/>
      <c r="MIF5" s="481"/>
      <c r="MIG5" s="474"/>
      <c r="MIH5" s="498"/>
      <c r="MII5" s="499"/>
      <c r="MIJ5" s="474"/>
      <c r="MIK5" s="474"/>
      <c r="MIL5" s="481"/>
      <c r="MIM5" s="474"/>
      <c r="MIN5" s="498"/>
      <c r="MIO5" s="499"/>
      <c r="MIP5" s="474"/>
      <c r="MIQ5" s="474"/>
      <c r="MIR5" s="481"/>
      <c r="MIS5" s="474"/>
      <c r="MIT5" s="498"/>
      <c r="MIU5" s="499"/>
      <c r="MIV5" s="474"/>
      <c r="MIW5" s="474"/>
      <c r="MIX5" s="481"/>
      <c r="MIY5" s="474"/>
      <c r="MIZ5" s="498"/>
      <c r="MJA5" s="499"/>
      <c r="MJB5" s="474"/>
      <c r="MJC5" s="474"/>
      <c r="MJD5" s="481"/>
      <c r="MJE5" s="474"/>
      <c r="MJF5" s="498"/>
      <c r="MJG5" s="499"/>
      <c r="MJH5" s="474"/>
      <c r="MJI5" s="474"/>
      <c r="MJJ5" s="481"/>
      <c r="MJK5" s="474"/>
      <c r="MJL5" s="498"/>
      <c r="MJM5" s="499"/>
      <c r="MJN5" s="474"/>
      <c r="MJO5" s="474"/>
      <c r="MJP5" s="481"/>
      <c r="MJQ5" s="474"/>
      <c r="MJR5" s="498"/>
      <c r="MJS5" s="499"/>
      <c r="MJT5" s="474"/>
      <c r="MJU5" s="474"/>
      <c r="MJV5" s="481"/>
      <c r="MJW5" s="474"/>
      <c r="MJX5" s="498"/>
      <c r="MJY5" s="499"/>
      <c r="MJZ5" s="474"/>
      <c r="MKA5" s="474"/>
      <c r="MKB5" s="481"/>
      <c r="MKC5" s="474"/>
      <c r="MKD5" s="498"/>
      <c r="MKE5" s="499"/>
      <c r="MKF5" s="474"/>
      <c r="MKG5" s="474"/>
      <c r="MKH5" s="481"/>
      <c r="MKI5" s="474"/>
      <c r="MKJ5" s="498"/>
      <c r="MKK5" s="499"/>
      <c r="MKL5" s="474"/>
      <c r="MKM5" s="474"/>
      <c r="MKN5" s="481"/>
      <c r="MKO5" s="474"/>
      <c r="MKP5" s="498"/>
      <c r="MKQ5" s="499"/>
      <c r="MKR5" s="474"/>
      <c r="MKS5" s="474"/>
      <c r="MKT5" s="481"/>
      <c r="MKU5" s="474"/>
      <c r="MKV5" s="498"/>
      <c r="MKW5" s="499"/>
      <c r="MKX5" s="474"/>
      <c r="MKY5" s="474"/>
      <c r="MKZ5" s="481"/>
      <c r="MLA5" s="474"/>
      <c r="MLB5" s="498"/>
      <c r="MLC5" s="499"/>
      <c r="MLD5" s="474"/>
      <c r="MLE5" s="474"/>
      <c r="MLF5" s="481"/>
      <c r="MLG5" s="474"/>
      <c r="MLH5" s="498"/>
      <c r="MLI5" s="499"/>
      <c r="MLJ5" s="474"/>
      <c r="MLK5" s="474"/>
      <c r="MLL5" s="481"/>
      <c r="MLM5" s="474"/>
      <c r="MLN5" s="498"/>
      <c r="MLO5" s="499"/>
      <c r="MLP5" s="474"/>
      <c r="MLQ5" s="474"/>
      <c r="MLR5" s="481"/>
      <c r="MLS5" s="474"/>
      <c r="MLT5" s="498"/>
      <c r="MLU5" s="499"/>
      <c r="MLV5" s="474"/>
      <c r="MLW5" s="474"/>
      <c r="MLX5" s="481"/>
      <c r="MLY5" s="474"/>
      <c r="MLZ5" s="498"/>
      <c r="MMA5" s="499"/>
      <c r="MMB5" s="474"/>
      <c r="MMC5" s="474"/>
      <c r="MMD5" s="481"/>
      <c r="MME5" s="474"/>
      <c r="MMF5" s="498"/>
      <c r="MMG5" s="499"/>
      <c r="MMH5" s="474"/>
      <c r="MMI5" s="474"/>
      <c r="MMJ5" s="481"/>
      <c r="MMK5" s="474"/>
      <c r="MML5" s="498"/>
      <c r="MMM5" s="499"/>
      <c r="MMN5" s="474"/>
      <c r="MMO5" s="474"/>
      <c r="MMP5" s="481"/>
      <c r="MMQ5" s="474"/>
      <c r="MMR5" s="498"/>
      <c r="MMS5" s="499"/>
      <c r="MMT5" s="474"/>
      <c r="MMU5" s="474"/>
      <c r="MMV5" s="481"/>
      <c r="MMW5" s="474"/>
      <c r="MMX5" s="498"/>
      <c r="MMY5" s="499"/>
      <c r="MMZ5" s="474"/>
      <c r="MNA5" s="474"/>
      <c r="MNB5" s="481"/>
      <c r="MNC5" s="474"/>
      <c r="MND5" s="498"/>
      <c r="MNE5" s="499"/>
      <c r="MNF5" s="474"/>
      <c r="MNG5" s="474"/>
      <c r="MNH5" s="481"/>
      <c r="MNI5" s="474"/>
      <c r="MNJ5" s="498"/>
      <c r="MNK5" s="499"/>
      <c r="MNL5" s="474"/>
      <c r="MNM5" s="474"/>
      <c r="MNN5" s="481"/>
      <c r="MNO5" s="474"/>
      <c r="MNP5" s="498"/>
      <c r="MNQ5" s="499"/>
      <c r="MNR5" s="474"/>
      <c r="MNS5" s="474"/>
      <c r="MNT5" s="481"/>
      <c r="MNU5" s="474"/>
      <c r="MNV5" s="498"/>
      <c r="MNW5" s="499"/>
      <c r="MNX5" s="474"/>
      <c r="MNY5" s="474"/>
      <c r="MNZ5" s="481"/>
      <c r="MOA5" s="474"/>
      <c r="MOB5" s="498"/>
      <c r="MOC5" s="499"/>
      <c r="MOD5" s="474"/>
      <c r="MOE5" s="474"/>
      <c r="MOF5" s="481"/>
      <c r="MOG5" s="474"/>
      <c r="MOH5" s="498"/>
      <c r="MOI5" s="499"/>
      <c r="MOJ5" s="474"/>
      <c r="MOK5" s="474"/>
      <c r="MOL5" s="481"/>
      <c r="MOM5" s="474"/>
      <c r="MON5" s="498"/>
      <c r="MOO5" s="499"/>
      <c r="MOP5" s="474"/>
      <c r="MOQ5" s="474"/>
      <c r="MOR5" s="481"/>
      <c r="MOS5" s="474"/>
      <c r="MOT5" s="498"/>
      <c r="MOU5" s="499"/>
      <c r="MOV5" s="474"/>
      <c r="MOW5" s="474"/>
      <c r="MOX5" s="481"/>
      <c r="MOY5" s="474"/>
      <c r="MOZ5" s="498"/>
      <c r="MPA5" s="499"/>
      <c r="MPB5" s="474"/>
      <c r="MPC5" s="474"/>
      <c r="MPD5" s="481"/>
      <c r="MPE5" s="474"/>
      <c r="MPF5" s="498"/>
      <c r="MPG5" s="499"/>
      <c r="MPH5" s="474"/>
      <c r="MPI5" s="474"/>
      <c r="MPJ5" s="481"/>
      <c r="MPK5" s="474"/>
      <c r="MPL5" s="498"/>
      <c r="MPM5" s="499"/>
      <c r="MPN5" s="474"/>
      <c r="MPO5" s="474"/>
      <c r="MPP5" s="481"/>
      <c r="MPQ5" s="474"/>
      <c r="MPR5" s="498"/>
      <c r="MPS5" s="499"/>
      <c r="MPT5" s="474"/>
      <c r="MPU5" s="474"/>
      <c r="MPV5" s="481"/>
      <c r="MPW5" s="474"/>
      <c r="MPX5" s="498"/>
      <c r="MPY5" s="499"/>
      <c r="MPZ5" s="474"/>
      <c r="MQA5" s="474"/>
      <c r="MQB5" s="481"/>
      <c r="MQC5" s="474"/>
      <c r="MQD5" s="498"/>
      <c r="MQE5" s="499"/>
      <c r="MQF5" s="474"/>
      <c r="MQG5" s="474"/>
      <c r="MQH5" s="481"/>
      <c r="MQI5" s="474"/>
      <c r="MQJ5" s="498"/>
      <c r="MQK5" s="499"/>
      <c r="MQL5" s="474"/>
      <c r="MQM5" s="474"/>
      <c r="MQN5" s="481"/>
      <c r="MQO5" s="474"/>
      <c r="MQP5" s="498"/>
      <c r="MQQ5" s="499"/>
      <c r="MQR5" s="474"/>
      <c r="MQS5" s="474"/>
      <c r="MQT5" s="481"/>
      <c r="MQU5" s="474"/>
      <c r="MQV5" s="498"/>
      <c r="MQW5" s="499"/>
      <c r="MQX5" s="474"/>
      <c r="MQY5" s="474"/>
      <c r="MQZ5" s="481"/>
      <c r="MRA5" s="474"/>
      <c r="MRB5" s="498"/>
      <c r="MRC5" s="499"/>
      <c r="MRD5" s="474"/>
      <c r="MRE5" s="474"/>
      <c r="MRF5" s="481"/>
      <c r="MRG5" s="474"/>
      <c r="MRH5" s="498"/>
      <c r="MRI5" s="499"/>
      <c r="MRJ5" s="474"/>
      <c r="MRK5" s="474"/>
      <c r="MRL5" s="481"/>
      <c r="MRM5" s="474"/>
      <c r="MRN5" s="498"/>
      <c r="MRO5" s="499"/>
      <c r="MRP5" s="474"/>
      <c r="MRQ5" s="474"/>
      <c r="MRR5" s="481"/>
      <c r="MRS5" s="474"/>
      <c r="MRT5" s="498"/>
      <c r="MRU5" s="499"/>
      <c r="MRV5" s="474"/>
      <c r="MRW5" s="474"/>
      <c r="MRX5" s="481"/>
      <c r="MRY5" s="474"/>
      <c r="MRZ5" s="498"/>
      <c r="MSA5" s="499"/>
      <c r="MSB5" s="474"/>
      <c r="MSC5" s="474"/>
      <c r="MSD5" s="481"/>
      <c r="MSE5" s="474"/>
      <c r="MSF5" s="498"/>
      <c r="MSG5" s="499"/>
      <c r="MSH5" s="474"/>
      <c r="MSI5" s="474"/>
      <c r="MSJ5" s="481"/>
      <c r="MSK5" s="474"/>
      <c r="MSL5" s="498"/>
      <c r="MSM5" s="499"/>
      <c r="MSN5" s="474"/>
      <c r="MSO5" s="474"/>
      <c r="MSP5" s="481"/>
      <c r="MSQ5" s="474"/>
      <c r="MSR5" s="498"/>
      <c r="MSS5" s="499"/>
      <c r="MST5" s="474"/>
      <c r="MSU5" s="474"/>
      <c r="MSV5" s="481"/>
      <c r="MSW5" s="474"/>
      <c r="MSX5" s="498"/>
      <c r="MSY5" s="499"/>
      <c r="MSZ5" s="474"/>
      <c r="MTA5" s="474"/>
      <c r="MTB5" s="481"/>
      <c r="MTC5" s="474"/>
      <c r="MTD5" s="498"/>
      <c r="MTE5" s="499"/>
      <c r="MTF5" s="474"/>
      <c r="MTG5" s="474"/>
      <c r="MTH5" s="481"/>
      <c r="MTI5" s="474"/>
      <c r="MTJ5" s="498"/>
      <c r="MTK5" s="499"/>
      <c r="MTL5" s="474"/>
      <c r="MTM5" s="474"/>
      <c r="MTN5" s="481"/>
      <c r="MTO5" s="474"/>
      <c r="MTP5" s="498"/>
      <c r="MTQ5" s="499"/>
      <c r="MTR5" s="474"/>
      <c r="MTS5" s="474"/>
      <c r="MTT5" s="481"/>
      <c r="MTU5" s="474"/>
      <c r="MTV5" s="498"/>
      <c r="MTW5" s="499"/>
      <c r="MTX5" s="474"/>
      <c r="MTY5" s="474"/>
      <c r="MTZ5" s="481"/>
      <c r="MUA5" s="474"/>
      <c r="MUB5" s="498"/>
      <c r="MUC5" s="499"/>
      <c r="MUD5" s="474"/>
      <c r="MUE5" s="474"/>
      <c r="MUF5" s="481"/>
      <c r="MUG5" s="474"/>
      <c r="MUH5" s="498"/>
      <c r="MUI5" s="499"/>
      <c r="MUJ5" s="474"/>
      <c r="MUK5" s="474"/>
      <c r="MUL5" s="481"/>
      <c r="MUM5" s="474"/>
      <c r="MUN5" s="498"/>
      <c r="MUO5" s="499"/>
      <c r="MUP5" s="474"/>
      <c r="MUQ5" s="474"/>
      <c r="MUR5" s="481"/>
      <c r="MUS5" s="474"/>
      <c r="MUT5" s="498"/>
      <c r="MUU5" s="499"/>
      <c r="MUV5" s="474"/>
      <c r="MUW5" s="474"/>
      <c r="MUX5" s="481"/>
      <c r="MUY5" s="474"/>
      <c r="MUZ5" s="498"/>
      <c r="MVA5" s="499"/>
      <c r="MVB5" s="474"/>
      <c r="MVC5" s="474"/>
      <c r="MVD5" s="481"/>
      <c r="MVE5" s="474"/>
      <c r="MVF5" s="498"/>
      <c r="MVG5" s="499"/>
      <c r="MVH5" s="474"/>
      <c r="MVI5" s="474"/>
      <c r="MVJ5" s="481"/>
      <c r="MVK5" s="474"/>
      <c r="MVL5" s="498"/>
      <c r="MVM5" s="499"/>
      <c r="MVN5" s="474"/>
      <c r="MVO5" s="474"/>
      <c r="MVP5" s="481"/>
      <c r="MVQ5" s="474"/>
      <c r="MVR5" s="498"/>
      <c r="MVS5" s="499"/>
      <c r="MVT5" s="474"/>
      <c r="MVU5" s="474"/>
      <c r="MVV5" s="481"/>
      <c r="MVW5" s="474"/>
      <c r="MVX5" s="498"/>
      <c r="MVY5" s="499"/>
      <c r="MVZ5" s="474"/>
      <c r="MWA5" s="474"/>
      <c r="MWB5" s="481"/>
      <c r="MWC5" s="474"/>
      <c r="MWD5" s="498"/>
      <c r="MWE5" s="499"/>
      <c r="MWF5" s="474"/>
      <c r="MWG5" s="474"/>
      <c r="MWH5" s="481"/>
      <c r="MWI5" s="474"/>
      <c r="MWJ5" s="498"/>
      <c r="MWK5" s="499"/>
      <c r="MWL5" s="474"/>
      <c r="MWM5" s="474"/>
      <c r="MWN5" s="481"/>
      <c r="MWO5" s="474"/>
      <c r="MWP5" s="498"/>
      <c r="MWQ5" s="499"/>
      <c r="MWR5" s="474"/>
      <c r="MWS5" s="474"/>
      <c r="MWT5" s="481"/>
      <c r="MWU5" s="474"/>
      <c r="MWV5" s="498"/>
      <c r="MWW5" s="499"/>
      <c r="MWX5" s="474"/>
      <c r="MWY5" s="474"/>
      <c r="MWZ5" s="481"/>
      <c r="MXA5" s="474"/>
      <c r="MXB5" s="498"/>
      <c r="MXC5" s="499"/>
      <c r="MXD5" s="474"/>
      <c r="MXE5" s="474"/>
      <c r="MXF5" s="481"/>
      <c r="MXG5" s="474"/>
      <c r="MXH5" s="498"/>
      <c r="MXI5" s="499"/>
      <c r="MXJ5" s="474"/>
      <c r="MXK5" s="474"/>
      <c r="MXL5" s="481"/>
      <c r="MXM5" s="474"/>
      <c r="MXN5" s="498"/>
      <c r="MXO5" s="499"/>
      <c r="MXP5" s="474"/>
      <c r="MXQ5" s="474"/>
      <c r="MXR5" s="481"/>
      <c r="MXS5" s="474"/>
      <c r="MXT5" s="498"/>
      <c r="MXU5" s="499"/>
      <c r="MXV5" s="474"/>
      <c r="MXW5" s="474"/>
      <c r="MXX5" s="481"/>
      <c r="MXY5" s="474"/>
      <c r="MXZ5" s="498"/>
      <c r="MYA5" s="499"/>
      <c r="MYB5" s="474"/>
      <c r="MYC5" s="474"/>
      <c r="MYD5" s="481"/>
      <c r="MYE5" s="474"/>
      <c r="MYF5" s="498"/>
      <c r="MYG5" s="499"/>
      <c r="MYH5" s="474"/>
      <c r="MYI5" s="474"/>
      <c r="MYJ5" s="481"/>
      <c r="MYK5" s="474"/>
      <c r="MYL5" s="498"/>
      <c r="MYM5" s="499"/>
      <c r="MYN5" s="474"/>
      <c r="MYO5" s="474"/>
      <c r="MYP5" s="481"/>
      <c r="MYQ5" s="474"/>
      <c r="MYR5" s="498"/>
      <c r="MYS5" s="499"/>
      <c r="MYT5" s="474"/>
      <c r="MYU5" s="474"/>
      <c r="MYV5" s="481"/>
      <c r="MYW5" s="474"/>
      <c r="MYX5" s="498"/>
      <c r="MYY5" s="499"/>
      <c r="MYZ5" s="474"/>
      <c r="MZA5" s="474"/>
      <c r="MZB5" s="481"/>
      <c r="MZC5" s="474"/>
      <c r="MZD5" s="498"/>
      <c r="MZE5" s="499"/>
      <c r="MZF5" s="474"/>
      <c r="MZG5" s="474"/>
      <c r="MZH5" s="481"/>
      <c r="MZI5" s="474"/>
      <c r="MZJ5" s="498"/>
      <c r="MZK5" s="499"/>
      <c r="MZL5" s="474"/>
      <c r="MZM5" s="474"/>
      <c r="MZN5" s="481"/>
      <c r="MZO5" s="474"/>
      <c r="MZP5" s="498"/>
      <c r="MZQ5" s="499"/>
      <c r="MZR5" s="474"/>
      <c r="MZS5" s="474"/>
      <c r="MZT5" s="481"/>
      <c r="MZU5" s="474"/>
      <c r="MZV5" s="498"/>
      <c r="MZW5" s="499"/>
      <c r="MZX5" s="474"/>
      <c r="MZY5" s="474"/>
      <c r="MZZ5" s="481"/>
      <c r="NAA5" s="474"/>
      <c r="NAB5" s="498"/>
      <c r="NAC5" s="499"/>
      <c r="NAD5" s="474"/>
      <c r="NAE5" s="474"/>
      <c r="NAF5" s="481"/>
      <c r="NAG5" s="474"/>
      <c r="NAH5" s="498"/>
      <c r="NAI5" s="499"/>
      <c r="NAJ5" s="474"/>
      <c r="NAK5" s="474"/>
      <c r="NAL5" s="481"/>
      <c r="NAM5" s="474"/>
      <c r="NAN5" s="498"/>
      <c r="NAO5" s="499"/>
      <c r="NAP5" s="474"/>
      <c r="NAQ5" s="474"/>
      <c r="NAR5" s="481"/>
      <c r="NAS5" s="474"/>
      <c r="NAT5" s="498"/>
      <c r="NAU5" s="499"/>
      <c r="NAV5" s="474"/>
      <c r="NAW5" s="474"/>
      <c r="NAX5" s="481"/>
      <c r="NAY5" s="474"/>
      <c r="NAZ5" s="498"/>
      <c r="NBA5" s="499"/>
      <c r="NBB5" s="474"/>
      <c r="NBC5" s="474"/>
      <c r="NBD5" s="481"/>
      <c r="NBE5" s="474"/>
      <c r="NBF5" s="498"/>
      <c r="NBG5" s="499"/>
      <c r="NBH5" s="474"/>
      <c r="NBI5" s="474"/>
      <c r="NBJ5" s="481"/>
      <c r="NBK5" s="474"/>
      <c r="NBL5" s="498"/>
      <c r="NBM5" s="499"/>
      <c r="NBN5" s="474"/>
      <c r="NBO5" s="474"/>
      <c r="NBP5" s="481"/>
      <c r="NBQ5" s="474"/>
      <c r="NBR5" s="498"/>
      <c r="NBS5" s="499"/>
      <c r="NBT5" s="474"/>
      <c r="NBU5" s="474"/>
      <c r="NBV5" s="481"/>
      <c r="NBW5" s="474"/>
      <c r="NBX5" s="498"/>
      <c r="NBY5" s="499"/>
      <c r="NBZ5" s="474"/>
      <c r="NCA5" s="474"/>
      <c r="NCB5" s="481"/>
      <c r="NCC5" s="474"/>
      <c r="NCD5" s="498"/>
      <c r="NCE5" s="499"/>
      <c r="NCF5" s="474"/>
      <c r="NCG5" s="474"/>
      <c r="NCH5" s="481"/>
      <c r="NCI5" s="474"/>
      <c r="NCJ5" s="498"/>
      <c r="NCK5" s="499"/>
      <c r="NCL5" s="474"/>
      <c r="NCM5" s="474"/>
      <c r="NCN5" s="481"/>
      <c r="NCO5" s="474"/>
      <c r="NCP5" s="498"/>
      <c r="NCQ5" s="499"/>
      <c r="NCR5" s="474"/>
      <c r="NCS5" s="474"/>
      <c r="NCT5" s="481"/>
      <c r="NCU5" s="474"/>
      <c r="NCV5" s="498"/>
      <c r="NCW5" s="499"/>
      <c r="NCX5" s="474"/>
      <c r="NCY5" s="474"/>
      <c r="NCZ5" s="481"/>
      <c r="NDA5" s="474"/>
      <c r="NDB5" s="498"/>
      <c r="NDC5" s="499"/>
      <c r="NDD5" s="474"/>
      <c r="NDE5" s="474"/>
      <c r="NDF5" s="481"/>
      <c r="NDG5" s="474"/>
      <c r="NDH5" s="498"/>
      <c r="NDI5" s="499"/>
      <c r="NDJ5" s="474"/>
      <c r="NDK5" s="474"/>
      <c r="NDL5" s="481"/>
      <c r="NDM5" s="474"/>
      <c r="NDN5" s="498"/>
      <c r="NDO5" s="499"/>
      <c r="NDP5" s="474"/>
      <c r="NDQ5" s="474"/>
      <c r="NDR5" s="481"/>
      <c r="NDS5" s="474"/>
      <c r="NDT5" s="498"/>
      <c r="NDU5" s="499"/>
      <c r="NDV5" s="474"/>
      <c r="NDW5" s="474"/>
      <c r="NDX5" s="481"/>
      <c r="NDY5" s="474"/>
      <c r="NDZ5" s="498"/>
      <c r="NEA5" s="499"/>
      <c r="NEB5" s="474"/>
      <c r="NEC5" s="474"/>
      <c r="NED5" s="481"/>
      <c r="NEE5" s="474"/>
      <c r="NEF5" s="498"/>
      <c r="NEG5" s="499"/>
      <c r="NEH5" s="474"/>
      <c r="NEI5" s="474"/>
      <c r="NEJ5" s="481"/>
      <c r="NEK5" s="474"/>
      <c r="NEL5" s="498"/>
      <c r="NEM5" s="499"/>
      <c r="NEN5" s="474"/>
      <c r="NEO5" s="474"/>
      <c r="NEP5" s="481"/>
      <c r="NEQ5" s="474"/>
      <c r="NER5" s="498"/>
      <c r="NES5" s="499"/>
      <c r="NET5" s="474"/>
      <c r="NEU5" s="474"/>
      <c r="NEV5" s="481"/>
      <c r="NEW5" s="474"/>
      <c r="NEX5" s="498"/>
      <c r="NEY5" s="499"/>
      <c r="NEZ5" s="474"/>
      <c r="NFA5" s="474"/>
      <c r="NFB5" s="481"/>
      <c r="NFC5" s="474"/>
      <c r="NFD5" s="498"/>
      <c r="NFE5" s="499"/>
      <c r="NFF5" s="474"/>
      <c r="NFG5" s="474"/>
      <c r="NFH5" s="481"/>
      <c r="NFI5" s="474"/>
      <c r="NFJ5" s="498"/>
      <c r="NFK5" s="499"/>
      <c r="NFL5" s="474"/>
      <c r="NFM5" s="474"/>
      <c r="NFN5" s="481"/>
      <c r="NFO5" s="474"/>
      <c r="NFP5" s="498"/>
      <c r="NFQ5" s="499"/>
      <c r="NFR5" s="474"/>
      <c r="NFS5" s="474"/>
      <c r="NFT5" s="481"/>
      <c r="NFU5" s="474"/>
      <c r="NFV5" s="498"/>
      <c r="NFW5" s="499"/>
      <c r="NFX5" s="474"/>
      <c r="NFY5" s="474"/>
      <c r="NFZ5" s="481"/>
      <c r="NGA5" s="474"/>
      <c r="NGB5" s="498"/>
      <c r="NGC5" s="499"/>
      <c r="NGD5" s="474"/>
      <c r="NGE5" s="474"/>
      <c r="NGF5" s="481"/>
      <c r="NGG5" s="474"/>
      <c r="NGH5" s="498"/>
      <c r="NGI5" s="499"/>
      <c r="NGJ5" s="474"/>
      <c r="NGK5" s="474"/>
      <c r="NGL5" s="481"/>
      <c r="NGM5" s="474"/>
      <c r="NGN5" s="498"/>
      <c r="NGO5" s="499"/>
      <c r="NGP5" s="474"/>
      <c r="NGQ5" s="474"/>
      <c r="NGR5" s="481"/>
      <c r="NGS5" s="474"/>
      <c r="NGT5" s="498"/>
      <c r="NGU5" s="499"/>
      <c r="NGV5" s="474"/>
      <c r="NGW5" s="474"/>
      <c r="NGX5" s="481"/>
      <c r="NGY5" s="474"/>
      <c r="NGZ5" s="498"/>
      <c r="NHA5" s="499"/>
      <c r="NHB5" s="474"/>
      <c r="NHC5" s="474"/>
      <c r="NHD5" s="481"/>
      <c r="NHE5" s="474"/>
      <c r="NHF5" s="498"/>
      <c r="NHG5" s="499"/>
      <c r="NHH5" s="474"/>
      <c r="NHI5" s="474"/>
      <c r="NHJ5" s="481"/>
      <c r="NHK5" s="474"/>
      <c r="NHL5" s="498"/>
      <c r="NHM5" s="499"/>
      <c r="NHN5" s="474"/>
      <c r="NHO5" s="474"/>
      <c r="NHP5" s="481"/>
      <c r="NHQ5" s="474"/>
      <c r="NHR5" s="498"/>
      <c r="NHS5" s="499"/>
      <c r="NHT5" s="474"/>
      <c r="NHU5" s="474"/>
      <c r="NHV5" s="481"/>
      <c r="NHW5" s="474"/>
      <c r="NHX5" s="498"/>
      <c r="NHY5" s="499"/>
      <c r="NHZ5" s="474"/>
      <c r="NIA5" s="474"/>
      <c r="NIB5" s="481"/>
      <c r="NIC5" s="474"/>
      <c r="NID5" s="498"/>
      <c r="NIE5" s="499"/>
      <c r="NIF5" s="474"/>
      <c r="NIG5" s="474"/>
      <c r="NIH5" s="481"/>
      <c r="NII5" s="474"/>
      <c r="NIJ5" s="498"/>
      <c r="NIK5" s="499"/>
      <c r="NIL5" s="474"/>
      <c r="NIM5" s="474"/>
      <c r="NIN5" s="481"/>
      <c r="NIO5" s="474"/>
      <c r="NIP5" s="498"/>
      <c r="NIQ5" s="499"/>
      <c r="NIR5" s="474"/>
      <c r="NIS5" s="474"/>
      <c r="NIT5" s="481"/>
      <c r="NIU5" s="474"/>
      <c r="NIV5" s="498"/>
      <c r="NIW5" s="499"/>
      <c r="NIX5" s="474"/>
      <c r="NIY5" s="474"/>
      <c r="NIZ5" s="481"/>
      <c r="NJA5" s="474"/>
      <c r="NJB5" s="498"/>
      <c r="NJC5" s="499"/>
      <c r="NJD5" s="474"/>
      <c r="NJE5" s="474"/>
      <c r="NJF5" s="481"/>
      <c r="NJG5" s="474"/>
      <c r="NJH5" s="498"/>
      <c r="NJI5" s="499"/>
      <c r="NJJ5" s="474"/>
      <c r="NJK5" s="474"/>
      <c r="NJL5" s="481"/>
      <c r="NJM5" s="474"/>
      <c r="NJN5" s="498"/>
      <c r="NJO5" s="499"/>
      <c r="NJP5" s="474"/>
      <c r="NJQ5" s="474"/>
      <c r="NJR5" s="481"/>
      <c r="NJS5" s="474"/>
      <c r="NJT5" s="498"/>
      <c r="NJU5" s="499"/>
      <c r="NJV5" s="474"/>
      <c r="NJW5" s="474"/>
      <c r="NJX5" s="481"/>
      <c r="NJY5" s="474"/>
      <c r="NJZ5" s="498"/>
      <c r="NKA5" s="499"/>
      <c r="NKB5" s="474"/>
      <c r="NKC5" s="474"/>
      <c r="NKD5" s="481"/>
      <c r="NKE5" s="474"/>
      <c r="NKF5" s="498"/>
      <c r="NKG5" s="499"/>
      <c r="NKH5" s="474"/>
      <c r="NKI5" s="474"/>
      <c r="NKJ5" s="481"/>
      <c r="NKK5" s="474"/>
      <c r="NKL5" s="498"/>
      <c r="NKM5" s="499"/>
      <c r="NKN5" s="474"/>
      <c r="NKO5" s="474"/>
      <c r="NKP5" s="481"/>
      <c r="NKQ5" s="474"/>
      <c r="NKR5" s="498"/>
      <c r="NKS5" s="499"/>
      <c r="NKT5" s="474"/>
      <c r="NKU5" s="474"/>
      <c r="NKV5" s="481"/>
      <c r="NKW5" s="474"/>
      <c r="NKX5" s="498"/>
      <c r="NKY5" s="499"/>
      <c r="NKZ5" s="474"/>
      <c r="NLA5" s="474"/>
      <c r="NLB5" s="481"/>
      <c r="NLC5" s="474"/>
      <c r="NLD5" s="498"/>
      <c r="NLE5" s="499"/>
      <c r="NLF5" s="474"/>
      <c r="NLG5" s="474"/>
      <c r="NLH5" s="481"/>
      <c r="NLI5" s="474"/>
      <c r="NLJ5" s="498"/>
      <c r="NLK5" s="499"/>
      <c r="NLL5" s="474"/>
      <c r="NLM5" s="474"/>
      <c r="NLN5" s="481"/>
      <c r="NLO5" s="474"/>
      <c r="NLP5" s="498"/>
      <c r="NLQ5" s="499"/>
      <c r="NLR5" s="474"/>
      <c r="NLS5" s="474"/>
      <c r="NLT5" s="481"/>
      <c r="NLU5" s="474"/>
      <c r="NLV5" s="498"/>
      <c r="NLW5" s="499"/>
      <c r="NLX5" s="474"/>
      <c r="NLY5" s="474"/>
      <c r="NLZ5" s="481"/>
      <c r="NMA5" s="474"/>
      <c r="NMB5" s="498"/>
      <c r="NMC5" s="499"/>
      <c r="NMD5" s="474"/>
      <c r="NME5" s="474"/>
      <c r="NMF5" s="481"/>
      <c r="NMG5" s="474"/>
      <c r="NMH5" s="498"/>
      <c r="NMI5" s="499"/>
      <c r="NMJ5" s="474"/>
      <c r="NMK5" s="474"/>
      <c r="NML5" s="481"/>
      <c r="NMM5" s="474"/>
      <c r="NMN5" s="498"/>
      <c r="NMO5" s="499"/>
      <c r="NMP5" s="474"/>
      <c r="NMQ5" s="474"/>
      <c r="NMR5" s="481"/>
      <c r="NMS5" s="474"/>
      <c r="NMT5" s="498"/>
      <c r="NMU5" s="499"/>
      <c r="NMV5" s="474"/>
      <c r="NMW5" s="474"/>
      <c r="NMX5" s="481"/>
      <c r="NMY5" s="474"/>
      <c r="NMZ5" s="498"/>
      <c r="NNA5" s="499"/>
      <c r="NNB5" s="474"/>
      <c r="NNC5" s="474"/>
      <c r="NND5" s="481"/>
      <c r="NNE5" s="474"/>
      <c r="NNF5" s="498"/>
      <c r="NNG5" s="499"/>
      <c r="NNH5" s="474"/>
      <c r="NNI5" s="474"/>
      <c r="NNJ5" s="481"/>
      <c r="NNK5" s="474"/>
      <c r="NNL5" s="498"/>
      <c r="NNM5" s="499"/>
      <c r="NNN5" s="474"/>
      <c r="NNO5" s="474"/>
      <c r="NNP5" s="481"/>
      <c r="NNQ5" s="474"/>
      <c r="NNR5" s="498"/>
      <c r="NNS5" s="499"/>
      <c r="NNT5" s="474"/>
      <c r="NNU5" s="474"/>
      <c r="NNV5" s="481"/>
      <c r="NNW5" s="474"/>
      <c r="NNX5" s="498"/>
      <c r="NNY5" s="499"/>
      <c r="NNZ5" s="474"/>
      <c r="NOA5" s="474"/>
      <c r="NOB5" s="481"/>
      <c r="NOC5" s="474"/>
      <c r="NOD5" s="498"/>
      <c r="NOE5" s="499"/>
      <c r="NOF5" s="474"/>
      <c r="NOG5" s="474"/>
      <c r="NOH5" s="481"/>
      <c r="NOI5" s="474"/>
      <c r="NOJ5" s="498"/>
      <c r="NOK5" s="499"/>
      <c r="NOL5" s="474"/>
      <c r="NOM5" s="474"/>
      <c r="NON5" s="481"/>
      <c r="NOO5" s="474"/>
      <c r="NOP5" s="498"/>
      <c r="NOQ5" s="499"/>
      <c r="NOR5" s="474"/>
      <c r="NOS5" s="474"/>
      <c r="NOT5" s="481"/>
      <c r="NOU5" s="474"/>
      <c r="NOV5" s="498"/>
      <c r="NOW5" s="499"/>
      <c r="NOX5" s="474"/>
      <c r="NOY5" s="474"/>
      <c r="NOZ5" s="481"/>
      <c r="NPA5" s="474"/>
      <c r="NPB5" s="498"/>
      <c r="NPC5" s="499"/>
      <c r="NPD5" s="474"/>
      <c r="NPE5" s="474"/>
      <c r="NPF5" s="481"/>
      <c r="NPG5" s="474"/>
      <c r="NPH5" s="498"/>
      <c r="NPI5" s="499"/>
      <c r="NPJ5" s="474"/>
      <c r="NPK5" s="474"/>
      <c r="NPL5" s="481"/>
      <c r="NPM5" s="474"/>
      <c r="NPN5" s="498"/>
      <c r="NPO5" s="499"/>
      <c r="NPP5" s="474"/>
      <c r="NPQ5" s="474"/>
      <c r="NPR5" s="481"/>
      <c r="NPS5" s="474"/>
      <c r="NPT5" s="498"/>
      <c r="NPU5" s="499"/>
      <c r="NPV5" s="474"/>
      <c r="NPW5" s="474"/>
      <c r="NPX5" s="481"/>
      <c r="NPY5" s="474"/>
      <c r="NPZ5" s="498"/>
      <c r="NQA5" s="499"/>
      <c r="NQB5" s="474"/>
      <c r="NQC5" s="474"/>
      <c r="NQD5" s="481"/>
      <c r="NQE5" s="474"/>
      <c r="NQF5" s="498"/>
      <c r="NQG5" s="499"/>
      <c r="NQH5" s="474"/>
      <c r="NQI5" s="474"/>
      <c r="NQJ5" s="481"/>
      <c r="NQK5" s="474"/>
      <c r="NQL5" s="498"/>
      <c r="NQM5" s="499"/>
      <c r="NQN5" s="474"/>
      <c r="NQO5" s="474"/>
      <c r="NQP5" s="481"/>
      <c r="NQQ5" s="474"/>
      <c r="NQR5" s="498"/>
      <c r="NQS5" s="499"/>
      <c r="NQT5" s="474"/>
      <c r="NQU5" s="474"/>
      <c r="NQV5" s="481"/>
      <c r="NQW5" s="474"/>
      <c r="NQX5" s="498"/>
      <c r="NQY5" s="499"/>
      <c r="NQZ5" s="474"/>
      <c r="NRA5" s="474"/>
      <c r="NRB5" s="481"/>
      <c r="NRC5" s="474"/>
      <c r="NRD5" s="498"/>
      <c r="NRE5" s="499"/>
      <c r="NRF5" s="474"/>
      <c r="NRG5" s="474"/>
      <c r="NRH5" s="481"/>
      <c r="NRI5" s="474"/>
      <c r="NRJ5" s="498"/>
      <c r="NRK5" s="499"/>
      <c r="NRL5" s="474"/>
      <c r="NRM5" s="474"/>
      <c r="NRN5" s="481"/>
      <c r="NRO5" s="474"/>
      <c r="NRP5" s="498"/>
      <c r="NRQ5" s="499"/>
      <c r="NRR5" s="474"/>
      <c r="NRS5" s="474"/>
      <c r="NRT5" s="481"/>
      <c r="NRU5" s="474"/>
      <c r="NRV5" s="498"/>
      <c r="NRW5" s="499"/>
      <c r="NRX5" s="474"/>
      <c r="NRY5" s="474"/>
      <c r="NRZ5" s="481"/>
      <c r="NSA5" s="474"/>
      <c r="NSB5" s="498"/>
      <c r="NSC5" s="499"/>
      <c r="NSD5" s="474"/>
      <c r="NSE5" s="474"/>
      <c r="NSF5" s="481"/>
      <c r="NSG5" s="474"/>
      <c r="NSH5" s="498"/>
      <c r="NSI5" s="499"/>
      <c r="NSJ5" s="474"/>
      <c r="NSK5" s="474"/>
      <c r="NSL5" s="481"/>
      <c r="NSM5" s="474"/>
      <c r="NSN5" s="498"/>
      <c r="NSO5" s="499"/>
      <c r="NSP5" s="474"/>
      <c r="NSQ5" s="474"/>
      <c r="NSR5" s="481"/>
      <c r="NSS5" s="474"/>
      <c r="NST5" s="498"/>
      <c r="NSU5" s="499"/>
      <c r="NSV5" s="474"/>
      <c r="NSW5" s="474"/>
      <c r="NSX5" s="481"/>
      <c r="NSY5" s="474"/>
      <c r="NSZ5" s="498"/>
      <c r="NTA5" s="499"/>
      <c r="NTB5" s="474"/>
      <c r="NTC5" s="474"/>
      <c r="NTD5" s="481"/>
      <c r="NTE5" s="474"/>
      <c r="NTF5" s="498"/>
      <c r="NTG5" s="499"/>
      <c r="NTH5" s="474"/>
      <c r="NTI5" s="474"/>
      <c r="NTJ5" s="481"/>
      <c r="NTK5" s="474"/>
      <c r="NTL5" s="498"/>
      <c r="NTM5" s="499"/>
      <c r="NTN5" s="474"/>
      <c r="NTO5" s="474"/>
      <c r="NTP5" s="481"/>
      <c r="NTQ5" s="474"/>
      <c r="NTR5" s="498"/>
      <c r="NTS5" s="499"/>
      <c r="NTT5" s="474"/>
      <c r="NTU5" s="474"/>
      <c r="NTV5" s="481"/>
      <c r="NTW5" s="474"/>
      <c r="NTX5" s="498"/>
      <c r="NTY5" s="499"/>
      <c r="NTZ5" s="474"/>
      <c r="NUA5" s="474"/>
      <c r="NUB5" s="481"/>
      <c r="NUC5" s="474"/>
      <c r="NUD5" s="498"/>
      <c r="NUE5" s="499"/>
      <c r="NUF5" s="474"/>
      <c r="NUG5" s="474"/>
      <c r="NUH5" s="481"/>
      <c r="NUI5" s="474"/>
      <c r="NUJ5" s="498"/>
      <c r="NUK5" s="499"/>
      <c r="NUL5" s="474"/>
      <c r="NUM5" s="474"/>
      <c r="NUN5" s="481"/>
      <c r="NUO5" s="474"/>
      <c r="NUP5" s="498"/>
      <c r="NUQ5" s="499"/>
      <c r="NUR5" s="474"/>
      <c r="NUS5" s="474"/>
      <c r="NUT5" s="481"/>
      <c r="NUU5" s="474"/>
      <c r="NUV5" s="498"/>
      <c r="NUW5" s="499"/>
      <c r="NUX5" s="474"/>
      <c r="NUY5" s="474"/>
      <c r="NUZ5" s="481"/>
      <c r="NVA5" s="474"/>
      <c r="NVB5" s="498"/>
      <c r="NVC5" s="499"/>
      <c r="NVD5" s="474"/>
      <c r="NVE5" s="474"/>
      <c r="NVF5" s="481"/>
      <c r="NVG5" s="474"/>
      <c r="NVH5" s="498"/>
      <c r="NVI5" s="499"/>
      <c r="NVJ5" s="474"/>
      <c r="NVK5" s="474"/>
      <c r="NVL5" s="481"/>
      <c r="NVM5" s="474"/>
      <c r="NVN5" s="498"/>
      <c r="NVO5" s="499"/>
      <c r="NVP5" s="474"/>
      <c r="NVQ5" s="474"/>
      <c r="NVR5" s="481"/>
      <c r="NVS5" s="474"/>
      <c r="NVT5" s="498"/>
      <c r="NVU5" s="499"/>
      <c r="NVV5" s="474"/>
      <c r="NVW5" s="474"/>
      <c r="NVX5" s="481"/>
      <c r="NVY5" s="474"/>
      <c r="NVZ5" s="498"/>
      <c r="NWA5" s="499"/>
      <c r="NWB5" s="474"/>
      <c r="NWC5" s="474"/>
      <c r="NWD5" s="481"/>
      <c r="NWE5" s="474"/>
      <c r="NWF5" s="498"/>
      <c r="NWG5" s="499"/>
      <c r="NWH5" s="474"/>
      <c r="NWI5" s="474"/>
      <c r="NWJ5" s="481"/>
      <c r="NWK5" s="474"/>
      <c r="NWL5" s="498"/>
      <c r="NWM5" s="499"/>
      <c r="NWN5" s="474"/>
      <c r="NWO5" s="474"/>
      <c r="NWP5" s="481"/>
      <c r="NWQ5" s="474"/>
      <c r="NWR5" s="498"/>
      <c r="NWS5" s="499"/>
      <c r="NWT5" s="474"/>
      <c r="NWU5" s="474"/>
      <c r="NWV5" s="481"/>
      <c r="NWW5" s="474"/>
      <c r="NWX5" s="498"/>
      <c r="NWY5" s="499"/>
      <c r="NWZ5" s="474"/>
      <c r="NXA5" s="474"/>
      <c r="NXB5" s="481"/>
      <c r="NXC5" s="474"/>
      <c r="NXD5" s="498"/>
      <c r="NXE5" s="499"/>
      <c r="NXF5" s="474"/>
      <c r="NXG5" s="474"/>
      <c r="NXH5" s="481"/>
      <c r="NXI5" s="474"/>
      <c r="NXJ5" s="498"/>
      <c r="NXK5" s="499"/>
      <c r="NXL5" s="474"/>
      <c r="NXM5" s="474"/>
      <c r="NXN5" s="481"/>
      <c r="NXO5" s="474"/>
      <c r="NXP5" s="498"/>
      <c r="NXQ5" s="499"/>
      <c r="NXR5" s="474"/>
      <c r="NXS5" s="474"/>
      <c r="NXT5" s="481"/>
      <c r="NXU5" s="474"/>
      <c r="NXV5" s="498"/>
      <c r="NXW5" s="499"/>
      <c r="NXX5" s="474"/>
      <c r="NXY5" s="474"/>
      <c r="NXZ5" s="481"/>
      <c r="NYA5" s="474"/>
      <c r="NYB5" s="498"/>
      <c r="NYC5" s="499"/>
      <c r="NYD5" s="474"/>
      <c r="NYE5" s="474"/>
      <c r="NYF5" s="481"/>
      <c r="NYG5" s="474"/>
      <c r="NYH5" s="498"/>
      <c r="NYI5" s="499"/>
      <c r="NYJ5" s="474"/>
      <c r="NYK5" s="474"/>
      <c r="NYL5" s="481"/>
      <c r="NYM5" s="474"/>
      <c r="NYN5" s="498"/>
      <c r="NYO5" s="499"/>
      <c r="NYP5" s="474"/>
      <c r="NYQ5" s="474"/>
      <c r="NYR5" s="481"/>
      <c r="NYS5" s="474"/>
      <c r="NYT5" s="498"/>
      <c r="NYU5" s="499"/>
      <c r="NYV5" s="474"/>
      <c r="NYW5" s="474"/>
      <c r="NYX5" s="481"/>
      <c r="NYY5" s="474"/>
      <c r="NYZ5" s="498"/>
      <c r="NZA5" s="499"/>
      <c r="NZB5" s="474"/>
      <c r="NZC5" s="474"/>
      <c r="NZD5" s="481"/>
      <c r="NZE5" s="474"/>
      <c r="NZF5" s="498"/>
      <c r="NZG5" s="499"/>
      <c r="NZH5" s="474"/>
      <c r="NZI5" s="474"/>
      <c r="NZJ5" s="481"/>
      <c r="NZK5" s="474"/>
      <c r="NZL5" s="498"/>
      <c r="NZM5" s="499"/>
      <c r="NZN5" s="474"/>
      <c r="NZO5" s="474"/>
      <c r="NZP5" s="481"/>
      <c r="NZQ5" s="474"/>
      <c r="NZR5" s="498"/>
      <c r="NZS5" s="499"/>
      <c r="NZT5" s="474"/>
      <c r="NZU5" s="474"/>
      <c r="NZV5" s="481"/>
      <c r="NZW5" s="474"/>
      <c r="NZX5" s="498"/>
      <c r="NZY5" s="499"/>
      <c r="NZZ5" s="474"/>
      <c r="OAA5" s="474"/>
      <c r="OAB5" s="481"/>
      <c r="OAC5" s="474"/>
      <c r="OAD5" s="498"/>
      <c r="OAE5" s="499"/>
      <c r="OAF5" s="474"/>
      <c r="OAG5" s="474"/>
      <c r="OAH5" s="481"/>
      <c r="OAI5" s="474"/>
      <c r="OAJ5" s="498"/>
      <c r="OAK5" s="499"/>
      <c r="OAL5" s="474"/>
      <c r="OAM5" s="474"/>
      <c r="OAN5" s="481"/>
      <c r="OAO5" s="474"/>
      <c r="OAP5" s="498"/>
      <c r="OAQ5" s="499"/>
      <c r="OAR5" s="474"/>
      <c r="OAS5" s="474"/>
      <c r="OAT5" s="481"/>
      <c r="OAU5" s="474"/>
      <c r="OAV5" s="498"/>
      <c r="OAW5" s="499"/>
      <c r="OAX5" s="474"/>
      <c r="OAY5" s="474"/>
      <c r="OAZ5" s="481"/>
      <c r="OBA5" s="474"/>
      <c r="OBB5" s="498"/>
      <c r="OBC5" s="499"/>
      <c r="OBD5" s="474"/>
      <c r="OBE5" s="474"/>
      <c r="OBF5" s="481"/>
      <c r="OBG5" s="474"/>
      <c r="OBH5" s="498"/>
      <c r="OBI5" s="499"/>
      <c r="OBJ5" s="474"/>
      <c r="OBK5" s="474"/>
      <c r="OBL5" s="481"/>
      <c r="OBM5" s="474"/>
      <c r="OBN5" s="498"/>
      <c r="OBO5" s="499"/>
      <c r="OBP5" s="474"/>
      <c r="OBQ5" s="474"/>
      <c r="OBR5" s="481"/>
      <c r="OBS5" s="474"/>
      <c r="OBT5" s="498"/>
      <c r="OBU5" s="499"/>
      <c r="OBV5" s="474"/>
      <c r="OBW5" s="474"/>
      <c r="OBX5" s="481"/>
      <c r="OBY5" s="474"/>
      <c r="OBZ5" s="498"/>
      <c r="OCA5" s="499"/>
      <c r="OCB5" s="474"/>
      <c r="OCC5" s="474"/>
      <c r="OCD5" s="481"/>
      <c r="OCE5" s="474"/>
      <c r="OCF5" s="498"/>
      <c r="OCG5" s="499"/>
      <c r="OCH5" s="474"/>
      <c r="OCI5" s="474"/>
      <c r="OCJ5" s="481"/>
      <c r="OCK5" s="474"/>
      <c r="OCL5" s="498"/>
      <c r="OCM5" s="499"/>
      <c r="OCN5" s="474"/>
      <c r="OCO5" s="474"/>
      <c r="OCP5" s="481"/>
      <c r="OCQ5" s="474"/>
      <c r="OCR5" s="498"/>
      <c r="OCS5" s="499"/>
      <c r="OCT5" s="474"/>
      <c r="OCU5" s="474"/>
      <c r="OCV5" s="481"/>
      <c r="OCW5" s="474"/>
      <c r="OCX5" s="498"/>
      <c r="OCY5" s="499"/>
      <c r="OCZ5" s="474"/>
      <c r="ODA5" s="474"/>
      <c r="ODB5" s="481"/>
      <c r="ODC5" s="474"/>
      <c r="ODD5" s="498"/>
      <c r="ODE5" s="499"/>
      <c r="ODF5" s="474"/>
      <c r="ODG5" s="474"/>
      <c r="ODH5" s="481"/>
      <c r="ODI5" s="474"/>
      <c r="ODJ5" s="498"/>
      <c r="ODK5" s="499"/>
      <c r="ODL5" s="474"/>
      <c r="ODM5" s="474"/>
      <c r="ODN5" s="481"/>
      <c r="ODO5" s="474"/>
      <c r="ODP5" s="498"/>
      <c r="ODQ5" s="499"/>
      <c r="ODR5" s="474"/>
      <c r="ODS5" s="474"/>
      <c r="ODT5" s="481"/>
      <c r="ODU5" s="474"/>
      <c r="ODV5" s="498"/>
      <c r="ODW5" s="499"/>
      <c r="ODX5" s="474"/>
      <c r="ODY5" s="474"/>
      <c r="ODZ5" s="481"/>
      <c r="OEA5" s="474"/>
      <c r="OEB5" s="498"/>
      <c r="OEC5" s="499"/>
      <c r="OED5" s="474"/>
      <c r="OEE5" s="474"/>
      <c r="OEF5" s="481"/>
      <c r="OEG5" s="474"/>
      <c r="OEH5" s="498"/>
      <c r="OEI5" s="499"/>
      <c r="OEJ5" s="474"/>
      <c r="OEK5" s="474"/>
      <c r="OEL5" s="481"/>
      <c r="OEM5" s="474"/>
      <c r="OEN5" s="498"/>
      <c r="OEO5" s="499"/>
      <c r="OEP5" s="474"/>
      <c r="OEQ5" s="474"/>
      <c r="OER5" s="481"/>
      <c r="OES5" s="474"/>
      <c r="OET5" s="498"/>
      <c r="OEU5" s="499"/>
      <c r="OEV5" s="474"/>
      <c r="OEW5" s="474"/>
      <c r="OEX5" s="481"/>
      <c r="OEY5" s="474"/>
      <c r="OEZ5" s="498"/>
      <c r="OFA5" s="499"/>
      <c r="OFB5" s="474"/>
      <c r="OFC5" s="474"/>
      <c r="OFD5" s="481"/>
      <c r="OFE5" s="474"/>
      <c r="OFF5" s="498"/>
      <c r="OFG5" s="499"/>
      <c r="OFH5" s="474"/>
      <c r="OFI5" s="474"/>
      <c r="OFJ5" s="481"/>
      <c r="OFK5" s="474"/>
      <c r="OFL5" s="498"/>
      <c r="OFM5" s="499"/>
      <c r="OFN5" s="474"/>
      <c r="OFO5" s="474"/>
      <c r="OFP5" s="481"/>
      <c r="OFQ5" s="474"/>
      <c r="OFR5" s="498"/>
      <c r="OFS5" s="499"/>
      <c r="OFT5" s="474"/>
      <c r="OFU5" s="474"/>
      <c r="OFV5" s="481"/>
      <c r="OFW5" s="474"/>
      <c r="OFX5" s="498"/>
      <c r="OFY5" s="499"/>
      <c r="OFZ5" s="474"/>
      <c r="OGA5" s="474"/>
      <c r="OGB5" s="481"/>
      <c r="OGC5" s="474"/>
      <c r="OGD5" s="498"/>
      <c r="OGE5" s="499"/>
      <c r="OGF5" s="474"/>
      <c r="OGG5" s="474"/>
      <c r="OGH5" s="481"/>
      <c r="OGI5" s="474"/>
      <c r="OGJ5" s="498"/>
      <c r="OGK5" s="499"/>
      <c r="OGL5" s="474"/>
      <c r="OGM5" s="474"/>
      <c r="OGN5" s="481"/>
      <c r="OGO5" s="474"/>
      <c r="OGP5" s="498"/>
      <c r="OGQ5" s="499"/>
      <c r="OGR5" s="474"/>
      <c r="OGS5" s="474"/>
      <c r="OGT5" s="481"/>
      <c r="OGU5" s="474"/>
      <c r="OGV5" s="498"/>
      <c r="OGW5" s="499"/>
      <c r="OGX5" s="474"/>
      <c r="OGY5" s="474"/>
      <c r="OGZ5" s="481"/>
      <c r="OHA5" s="474"/>
      <c r="OHB5" s="498"/>
      <c r="OHC5" s="499"/>
      <c r="OHD5" s="474"/>
      <c r="OHE5" s="474"/>
      <c r="OHF5" s="481"/>
      <c r="OHG5" s="474"/>
      <c r="OHH5" s="498"/>
      <c r="OHI5" s="499"/>
      <c r="OHJ5" s="474"/>
      <c r="OHK5" s="474"/>
      <c r="OHL5" s="481"/>
      <c r="OHM5" s="474"/>
      <c r="OHN5" s="498"/>
      <c r="OHO5" s="499"/>
      <c r="OHP5" s="474"/>
      <c r="OHQ5" s="474"/>
      <c r="OHR5" s="481"/>
      <c r="OHS5" s="474"/>
      <c r="OHT5" s="498"/>
      <c r="OHU5" s="499"/>
      <c r="OHV5" s="474"/>
      <c r="OHW5" s="474"/>
      <c r="OHX5" s="481"/>
      <c r="OHY5" s="474"/>
      <c r="OHZ5" s="498"/>
      <c r="OIA5" s="499"/>
      <c r="OIB5" s="474"/>
      <c r="OIC5" s="474"/>
      <c r="OID5" s="481"/>
      <c r="OIE5" s="474"/>
      <c r="OIF5" s="498"/>
      <c r="OIG5" s="499"/>
      <c r="OIH5" s="474"/>
      <c r="OII5" s="474"/>
      <c r="OIJ5" s="481"/>
      <c r="OIK5" s="474"/>
      <c r="OIL5" s="498"/>
      <c r="OIM5" s="499"/>
      <c r="OIN5" s="474"/>
      <c r="OIO5" s="474"/>
      <c r="OIP5" s="481"/>
      <c r="OIQ5" s="474"/>
      <c r="OIR5" s="498"/>
      <c r="OIS5" s="499"/>
      <c r="OIT5" s="474"/>
      <c r="OIU5" s="474"/>
      <c r="OIV5" s="481"/>
      <c r="OIW5" s="474"/>
      <c r="OIX5" s="498"/>
      <c r="OIY5" s="499"/>
      <c r="OIZ5" s="474"/>
      <c r="OJA5" s="474"/>
      <c r="OJB5" s="481"/>
      <c r="OJC5" s="474"/>
      <c r="OJD5" s="498"/>
      <c r="OJE5" s="499"/>
      <c r="OJF5" s="474"/>
      <c r="OJG5" s="474"/>
      <c r="OJH5" s="481"/>
      <c r="OJI5" s="474"/>
      <c r="OJJ5" s="498"/>
      <c r="OJK5" s="499"/>
      <c r="OJL5" s="474"/>
      <c r="OJM5" s="474"/>
      <c r="OJN5" s="481"/>
      <c r="OJO5" s="474"/>
      <c r="OJP5" s="498"/>
      <c r="OJQ5" s="499"/>
      <c r="OJR5" s="474"/>
      <c r="OJS5" s="474"/>
      <c r="OJT5" s="481"/>
      <c r="OJU5" s="474"/>
      <c r="OJV5" s="498"/>
      <c r="OJW5" s="499"/>
      <c r="OJX5" s="474"/>
      <c r="OJY5" s="474"/>
      <c r="OJZ5" s="481"/>
      <c r="OKA5" s="474"/>
      <c r="OKB5" s="498"/>
      <c r="OKC5" s="499"/>
      <c r="OKD5" s="474"/>
      <c r="OKE5" s="474"/>
      <c r="OKF5" s="481"/>
      <c r="OKG5" s="474"/>
      <c r="OKH5" s="498"/>
      <c r="OKI5" s="499"/>
      <c r="OKJ5" s="474"/>
      <c r="OKK5" s="474"/>
      <c r="OKL5" s="481"/>
      <c r="OKM5" s="474"/>
      <c r="OKN5" s="498"/>
      <c r="OKO5" s="499"/>
      <c r="OKP5" s="474"/>
      <c r="OKQ5" s="474"/>
      <c r="OKR5" s="481"/>
      <c r="OKS5" s="474"/>
      <c r="OKT5" s="498"/>
      <c r="OKU5" s="499"/>
      <c r="OKV5" s="474"/>
      <c r="OKW5" s="474"/>
      <c r="OKX5" s="481"/>
      <c r="OKY5" s="474"/>
      <c r="OKZ5" s="498"/>
      <c r="OLA5" s="499"/>
      <c r="OLB5" s="474"/>
      <c r="OLC5" s="474"/>
      <c r="OLD5" s="481"/>
      <c r="OLE5" s="474"/>
      <c r="OLF5" s="498"/>
      <c r="OLG5" s="499"/>
      <c r="OLH5" s="474"/>
      <c r="OLI5" s="474"/>
      <c r="OLJ5" s="481"/>
      <c r="OLK5" s="474"/>
      <c r="OLL5" s="498"/>
      <c r="OLM5" s="499"/>
      <c r="OLN5" s="474"/>
      <c r="OLO5" s="474"/>
      <c r="OLP5" s="481"/>
      <c r="OLQ5" s="474"/>
      <c r="OLR5" s="498"/>
      <c r="OLS5" s="499"/>
      <c r="OLT5" s="474"/>
      <c r="OLU5" s="474"/>
      <c r="OLV5" s="481"/>
      <c r="OLW5" s="474"/>
      <c r="OLX5" s="498"/>
      <c r="OLY5" s="499"/>
      <c r="OLZ5" s="474"/>
      <c r="OMA5" s="474"/>
      <c r="OMB5" s="481"/>
      <c r="OMC5" s="474"/>
      <c r="OMD5" s="498"/>
      <c r="OME5" s="499"/>
      <c r="OMF5" s="474"/>
      <c r="OMG5" s="474"/>
      <c r="OMH5" s="481"/>
      <c r="OMI5" s="474"/>
      <c r="OMJ5" s="498"/>
      <c r="OMK5" s="499"/>
      <c r="OML5" s="474"/>
      <c r="OMM5" s="474"/>
      <c r="OMN5" s="481"/>
      <c r="OMO5" s="474"/>
      <c r="OMP5" s="498"/>
      <c r="OMQ5" s="499"/>
      <c r="OMR5" s="474"/>
      <c r="OMS5" s="474"/>
      <c r="OMT5" s="481"/>
      <c r="OMU5" s="474"/>
      <c r="OMV5" s="498"/>
      <c r="OMW5" s="499"/>
      <c r="OMX5" s="474"/>
      <c r="OMY5" s="474"/>
      <c r="OMZ5" s="481"/>
      <c r="ONA5" s="474"/>
      <c r="ONB5" s="498"/>
      <c r="ONC5" s="499"/>
      <c r="OND5" s="474"/>
      <c r="ONE5" s="474"/>
      <c r="ONF5" s="481"/>
      <c r="ONG5" s="474"/>
      <c r="ONH5" s="498"/>
      <c r="ONI5" s="499"/>
      <c r="ONJ5" s="474"/>
      <c r="ONK5" s="474"/>
      <c r="ONL5" s="481"/>
      <c r="ONM5" s="474"/>
      <c r="ONN5" s="498"/>
      <c r="ONO5" s="499"/>
      <c r="ONP5" s="474"/>
      <c r="ONQ5" s="474"/>
      <c r="ONR5" s="481"/>
      <c r="ONS5" s="474"/>
      <c r="ONT5" s="498"/>
      <c r="ONU5" s="499"/>
      <c r="ONV5" s="474"/>
      <c r="ONW5" s="474"/>
      <c r="ONX5" s="481"/>
      <c r="ONY5" s="474"/>
      <c r="ONZ5" s="498"/>
      <c r="OOA5" s="499"/>
      <c r="OOB5" s="474"/>
      <c r="OOC5" s="474"/>
      <c r="OOD5" s="481"/>
      <c r="OOE5" s="474"/>
      <c r="OOF5" s="498"/>
      <c r="OOG5" s="499"/>
      <c r="OOH5" s="474"/>
      <c r="OOI5" s="474"/>
      <c r="OOJ5" s="481"/>
      <c r="OOK5" s="474"/>
      <c r="OOL5" s="498"/>
      <c r="OOM5" s="499"/>
      <c r="OON5" s="474"/>
      <c r="OOO5" s="474"/>
      <c r="OOP5" s="481"/>
      <c r="OOQ5" s="474"/>
      <c r="OOR5" s="498"/>
      <c r="OOS5" s="499"/>
      <c r="OOT5" s="474"/>
      <c r="OOU5" s="474"/>
      <c r="OOV5" s="481"/>
      <c r="OOW5" s="474"/>
      <c r="OOX5" s="498"/>
      <c r="OOY5" s="499"/>
      <c r="OOZ5" s="474"/>
      <c r="OPA5" s="474"/>
      <c r="OPB5" s="481"/>
      <c r="OPC5" s="474"/>
      <c r="OPD5" s="498"/>
      <c r="OPE5" s="499"/>
      <c r="OPF5" s="474"/>
      <c r="OPG5" s="474"/>
      <c r="OPH5" s="481"/>
      <c r="OPI5" s="474"/>
      <c r="OPJ5" s="498"/>
      <c r="OPK5" s="499"/>
      <c r="OPL5" s="474"/>
      <c r="OPM5" s="474"/>
      <c r="OPN5" s="481"/>
      <c r="OPO5" s="474"/>
      <c r="OPP5" s="498"/>
      <c r="OPQ5" s="499"/>
      <c r="OPR5" s="474"/>
      <c r="OPS5" s="474"/>
      <c r="OPT5" s="481"/>
      <c r="OPU5" s="474"/>
      <c r="OPV5" s="498"/>
      <c r="OPW5" s="499"/>
      <c r="OPX5" s="474"/>
      <c r="OPY5" s="474"/>
      <c r="OPZ5" s="481"/>
      <c r="OQA5" s="474"/>
      <c r="OQB5" s="498"/>
      <c r="OQC5" s="499"/>
      <c r="OQD5" s="474"/>
      <c r="OQE5" s="474"/>
      <c r="OQF5" s="481"/>
      <c r="OQG5" s="474"/>
      <c r="OQH5" s="498"/>
      <c r="OQI5" s="499"/>
      <c r="OQJ5" s="474"/>
      <c r="OQK5" s="474"/>
      <c r="OQL5" s="481"/>
      <c r="OQM5" s="474"/>
      <c r="OQN5" s="498"/>
      <c r="OQO5" s="499"/>
      <c r="OQP5" s="474"/>
      <c r="OQQ5" s="474"/>
      <c r="OQR5" s="481"/>
      <c r="OQS5" s="474"/>
      <c r="OQT5" s="498"/>
      <c r="OQU5" s="499"/>
      <c r="OQV5" s="474"/>
      <c r="OQW5" s="474"/>
      <c r="OQX5" s="481"/>
      <c r="OQY5" s="474"/>
      <c r="OQZ5" s="498"/>
      <c r="ORA5" s="499"/>
      <c r="ORB5" s="474"/>
      <c r="ORC5" s="474"/>
      <c r="ORD5" s="481"/>
      <c r="ORE5" s="474"/>
      <c r="ORF5" s="498"/>
      <c r="ORG5" s="499"/>
      <c r="ORH5" s="474"/>
      <c r="ORI5" s="474"/>
      <c r="ORJ5" s="481"/>
      <c r="ORK5" s="474"/>
      <c r="ORL5" s="498"/>
      <c r="ORM5" s="499"/>
      <c r="ORN5" s="474"/>
      <c r="ORO5" s="474"/>
      <c r="ORP5" s="481"/>
      <c r="ORQ5" s="474"/>
      <c r="ORR5" s="498"/>
      <c r="ORS5" s="499"/>
      <c r="ORT5" s="474"/>
      <c r="ORU5" s="474"/>
      <c r="ORV5" s="481"/>
      <c r="ORW5" s="474"/>
      <c r="ORX5" s="498"/>
      <c r="ORY5" s="499"/>
      <c r="ORZ5" s="474"/>
      <c r="OSA5" s="474"/>
      <c r="OSB5" s="481"/>
      <c r="OSC5" s="474"/>
      <c r="OSD5" s="498"/>
      <c r="OSE5" s="499"/>
      <c r="OSF5" s="474"/>
      <c r="OSG5" s="474"/>
      <c r="OSH5" s="481"/>
      <c r="OSI5" s="474"/>
      <c r="OSJ5" s="498"/>
      <c r="OSK5" s="499"/>
      <c r="OSL5" s="474"/>
      <c r="OSM5" s="474"/>
      <c r="OSN5" s="481"/>
      <c r="OSO5" s="474"/>
      <c r="OSP5" s="498"/>
      <c r="OSQ5" s="499"/>
      <c r="OSR5" s="474"/>
      <c r="OSS5" s="474"/>
      <c r="OST5" s="481"/>
      <c r="OSU5" s="474"/>
      <c r="OSV5" s="498"/>
      <c r="OSW5" s="499"/>
      <c r="OSX5" s="474"/>
      <c r="OSY5" s="474"/>
      <c r="OSZ5" s="481"/>
      <c r="OTA5" s="474"/>
      <c r="OTB5" s="498"/>
      <c r="OTC5" s="499"/>
      <c r="OTD5" s="474"/>
      <c r="OTE5" s="474"/>
      <c r="OTF5" s="481"/>
      <c r="OTG5" s="474"/>
      <c r="OTH5" s="498"/>
      <c r="OTI5" s="499"/>
      <c r="OTJ5" s="474"/>
      <c r="OTK5" s="474"/>
      <c r="OTL5" s="481"/>
      <c r="OTM5" s="474"/>
      <c r="OTN5" s="498"/>
      <c r="OTO5" s="499"/>
      <c r="OTP5" s="474"/>
      <c r="OTQ5" s="474"/>
      <c r="OTR5" s="481"/>
      <c r="OTS5" s="474"/>
      <c r="OTT5" s="498"/>
      <c r="OTU5" s="499"/>
      <c r="OTV5" s="474"/>
      <c r="OTW5" s="474"/>
      <c r="OTX5" s="481"/>
      <c r="OTY5" s="474"/>
      <c r="OTZ5" s="498"/>
      <c r="OUA5" s="499"/>
      <c r="OUB5" s="474"/>
      <c r="OUC5" s="474"/>
      <c r="OUD5" s="481"/>
      <c r="OUE5" s="474"/>
      <c r="OUF5" s="498"/>
      <c r="OUG5" s="499"/>
      <c r="OUH5" s="474"/>
      <c r="OUI5" s="474"/>
      <c r="OUJ5" s="481"/>
      <c r="OUK5" s="474"/>
      <c r="OUL5" s="498"/>
      <c r="OUM5" s="499"/>
      <c r="OUN5" s="474"/>
      <c r="OUO5" s="474"/>
      <c r="OUP5" s="481"/>
      <c r="OUQ5" s="474"/>
      <c r="OUR5" s="498"/>
      <c r="OUS5" s="499"/>
      <c r="OUT5" s="474"/>
      <c r="OUU5" s="474"/>
      <c r="OUV5" s="481"/>
      <c r="OUW5" s="474"/>
      <c r="OUX5" s="498"/>
      <c r="OUY5" s="499"/>
      <c r="OUZ5" s="474"/>
      <c r="OVA5" s="474"/>
      <c r="OVB5" s="481"/>
      <c r="OVC5" s="474"/>
      <c r="OVD5" s="498"/>
      <c r="OVE5" s="499"/>
      <c r="OVF5" s="474"/>
      <c r="OVG5" s="474"/>
      <c r="OVH5" s="481"/>
      <c r="OVI5" s="474"/>
      <c r="OVJ5" s="498"/>
      <c r="OVK5" s="499"/>
      <c r="OVL5" s="474"/>
      <c r="OVM5" s="474"/>
      <c r="OVN5" s="481"/>
      <c r="OVO5" s="474"/>
      <c r="OVP5" s="498"/>
      <c r="OVQ5" s="499"/>
      <c r="OVR5" s="474"/>
      <c r="OVS5" s="474"/>
      <c r="OVT5" s="481"/>
      <c r="OVU5" s="474"/>
      <c r="OVV5" s="498"/>
      <c r="OVW5" s="499"/>
      <c r="OVX5" s="474"/>
      <c r="OVY5" s="474"/>
      <c r="OVZ5" s="481"/>
      <c r="OWA5" s="474"/>
      <c r="OWB5" s="498"/>
      <c r="OWC5" s="499"/>
      <c r="OWD5" s="474"/>
      <c r="OWE5" s="474"/>
      <c r="OWF5" s="481"/>
      <c r="OWG5" s="474"/>
      <c r="OWH5" s="498"/>
      <c r="OWI5" s="499"/>
      <c r="OWJ5" s="474"/>
      <c r="OWK5" s="474"/>
      <c r="OWL5" s="481"/>
      <c r="OWM5" s="474"/>
      <c r="OWN5" s="498"/>
      <c r="OWO5" s="499"/>
      <c r="OWP5" s="474"/>
      <c r="OWQ5" s="474"/>
      <c r="OWR5" s="481"/>
      <c r="OWS5" s="474"/>
      <c r="OWT5" s="498"/>
      <c r="OWU5" s="499"/>
      <c r="OWV5" s="474"/>
      <c r="OWW5" s="474"/>
      <c r="OWX5" s="481"/>
      <c r="OWY5" s="474"/>
      <c r="OWZ5" s="498"/>
      <c r="OXA5" s="499"/>
      <c r="OXB5" s="474"/>
      <c r="OXC5" s="474"/>
      <c r="OXD5" s="481"/>
      <c r="OXE5" s="474"/>
      <c r="OXF5" s="498"/>
      <c r="OXG5" s="499"/>
      <c r="OXH5" s="474"/>
      <c r="OXI5" s="474"/>
      <c r="OXJ5" s="481"/>
      <c r="OXK5" s="474"/>
      <c r="OXL5" s="498"/>
      <c r="OXM5" s="499"/>
      <c r="OXN5" s="474"/>
      <c r="OXO5" s="474"/>
      <c r="OXP5" s="481"/>
      <c r="OXQ5" s="474"/>
      <c r="OXR5" s="498"/>
      <c r="OXS5" s="499"/>
      <c r="OXT5" s="474"/>
      <c r="OXU5" s="474"/>
      <c r="OXV5" s="481"/>
      <c r="OXW5" s="474"/>
      <c r="OXX5" s="498"/>
      <c r="OXY5" s="499"/>
      <c r="OXZ5" s="474"/>
      <c r="OYA5" s="474"/>
      <c r="OYB5" s="481"/>
      <c r="OYC5" s="474"/>
      <c r="OYD5" s="498"/>
      <c r="OYE5" s="499"/>
      <c r="OYF5" s="474"/>
      <c r="OYG5" s="474"/>
      <c r="OYH5" s="481"/>
      <c r="OYI5" s="474"/>
      <c r="OYJ5" s="498"/>
      <c r="OYK5" s="499"/>
      <c r="OYL5" s="474"/>
      <c r="OYM5" s="474"/>
      <c r="OYN5" s="481"/>
      <c r="OYO5" s="474"/>
      <c r="OYP5" s="498"/>
      <c r="OYQ5" s="499"/>
      <c r="OYR5" s="474"/>
      <c r="OYS5" s="474"/>
      <c r="OYT5" s="481"/>
      <c r="OYU5" s="474"/>
      <c r="OYV5" s="498"/>
      <c r="OYW5" s="499"/>
      <c r="OYX5" s="474"/>
      <c r="OYY5" s="474"/>
      <c r="OYZ5" s="481"/>
      <c r="OZA5" s="474"/>
      <c r="OZB5" s="498"/>
      <c r="OZC5" s="499"/>
      <c r="OZD5" s="474"/>
      <c r="OZE5" s="474"/>
      <c r="OZF5" s="481"/>
      <c r="OZG5" s="474"/>
      <c r="OZH5" s="498"/>
      <c r="OZI5" s="499"/>
      <c r="OZJ5" s="474"/>
      <c r="OZK5" s="474"/>
      <c r="OZL5" s="481"/>
      <c r="OZM5" s="474"/>
      <c r="OZN5" s="498"/>
      <c r="OZO5" s="499"/>
      <c r="OZP5" s="474"/>
      <c r="OZQ5" s="474"/>
      <c r="OZR5" s="481"/>
      <c r="OZS5" s="474"/>
      <c r="OZT5" s="498"/>
      <c r="OZU5" s="499"/>
      <c r="OZV5" s="474"/>
      <c r="OZW5" s="474"/>
      <c r="OZX5" s="481"/>
      <c r="OZY5" s="474"/>
      <c r="OZZ5" s="498"/>
      <c r="PAA5" s="499"/>
      <c r="PAB5" s="474"/>
      <c r="PAC5" s="474"/>
      <c r="PAD5" s="481"/>
      <c r="PAE5" s="474"/>
      <c r="PAF5" s="498"/>
      <c r="PAG5" s="499"/>
      <c r="PAH5" s="474"/>
      <c r="PAI5" s="474"/>
      <c r="PAJ5" s="481"/>
      <c r="PAK5" s="474"/>
      <c r="PAL5" s="498"/>
      <c r="PAM5" s="499"/>
      <c r="PAN5" s="474"/>
      <c r="PAO5" s="474"/>
      <c r="PAP5" s="481"/>
      <c r="PAQ5" s="474"/>
      <c r="PAR5" s="498"/>
      <c r="PAS5" s="499"/>
      <c r="PAT5" s="474"/>
      <c r="PAU5" s="474"/>
      <c r="PAV5" s="481"/>
      <c r="PAW5" s="474"/>
      <c r="PAX5" s="498"/>
      <c r="PAY5" s="499"/>
      <c r="PAZ5" s="474"/>
      <c r="PBA5" s="474"/>
      <c r="PBB5" s="481"/>
      <c r="PBC5" s="474"/>
      <c r="PBD5" s="498"/>
      <c r="PBE5" s="499"/>
      <c r="PBF5" s="474"/>
      <c r="PBG5" s="474"/>
      <c r="PBH5" s="481"/>
      <c r="PBI5" s="474"/>
      <c r="PBJ5" s="498"/>
      <c r="PBK5" s="499"/>
      <c r="PBL5" s="474"/>
      <c r="PBM5" s="474"/>
      <c r="PBN5" s="481"/>
      <c r="PBO5" s="474"/>
      <c r="PBP5" s="498"/>
      <c r="PBQ5" s="499"/>
      <c r="PBR5" s="474"/>
      <c r="PBS5" s="474"/>
      <c r="PBT5" s="481"/>
      <c r="PBU5" s="474"/>
      <c r="PBV5" s="498"/>
      <c r="PBW5" s="499"/>
      <c r="PBX5" s="474"/>
      <c r="PBY5" s="474"/>
      <c r="PBZ5" s="481"/>
      <c r="PCA5" s="474"/>
      <c r="PCB5" s="498"/>
      <c r="PCC5" s="499"/>
      <c r="PCD5" s="474"/>
      <c r="PCE5" s="474"/>
      <c r="PCF5" s="481"/>
      <c r="PCG5" s="474"/>
      <c r="PCH5" s="498"/>
      <c r="PCI5" s="499"/>
      <c r="PCJ5" s="474"/>
      <c r="PCK5" s="474"/>
      <c r="PCL5" s="481"/>
      <c r="PCM5" s="474"/>
      <c r="PCN5" s="498"/>
      <c r="PCO5" s="499"/>
      <c r="PCP5" s="474"/>
      <c r="PCQ5" s="474"/>
      <c r="PCR5" s="481"/>
      <c r="PCS5" s="474"/>
      <c r="PCT5" s="498"/>
      <c r="PCU5" s="499"/>
      <c r="PCV5" s="474"/>
      <c r="PCW5" s="474"/>
      <c r="PCX5" s="481"/>
      <c r="PCY5" s="474"/>
      <c r="PCZ5" s="498"/>
      <c r="PDA5" s="499"/>
      <c r="PDB5" s="474"/>
      <c r="PDC5" s="474"/>
      <c r="PDD5" s="481"/>
      <c r="PDE5" s="474"/>
      <c r="PDF5" s="498"/>
      <c r="PDG5" s="499"/>
      <c r="PDH5" s="474"/>
      <c r="PDI5" s="474"/>
      <c r="PDJ5" s="481"/>
      <c r="PDK5" s="474"/>
      <c r="PDL5" s="498"/>
      <c r="PDM5" s="499"/>
      <c r="PDN5" s="474"/>
      <c r="PDO5" s="474"/>
      <c r="PDP5" s="481"/>
      <c r="PDQ5" s="474"/>
      <c r="PDR5" s="498"/>
      <c r="PDS5" s="499"/>
      <c r="PDT5" s="474"/>
      <c r="PDU5" s="474"/>
      <c r="PDV5" s="481"/>
      <c r="PDW5" s="474"/>
      <c r="PDX5" s="498"/>
      <c r="PDY5" s="499"/>
      <c r="PDZ5" s="474"/>
      <c r="PEA5" s="474"/>
      <c r="PEB5" s="481"/>
      <c r="PEC5" s="474"/>
      <c r="PED5" s="498"/>
      <c r="PEE5" s="499"/>
      <c r="PEF5" s="474"/>
      <c r="PEG5" s="474"/>
      <c r="PEH5" s="481"/>
      <c r="PEI5" s="474"/>
      <c r="PEJ5" s="498"/>
      <c r="PEK5" s="499"/>
      <c r="PEL5" s="474"/>
      <c r="PEM5" s="474"/>
      <c r="PEN5" s="481"/>
      <c r="PEO5" s="474"/>
      <c r="PEP5" s="498"/>
      <c r="PEQ5" s="499"/>
      <c r="PER5" s="474"/>
      <c r="PES5" s="474"/>
      <c r="PET5" s="481"/>
      <c r="PEU5" s="474"/>
      <c r="PEV5" s="498"/>
      <c r="PEW5" s="499"/>
      <c r="PEX5" s="474"/>
      <c r="PEY5" s="474"/>
      <c r="PEZ5" s="481"/>
      <c r="PFA5" s="474"/>
      <c r="PFB5" s="498"/>
      <c r="PFC5" s="499"/>
      <c r="PFD5" s="474"/>
      <c r="PFE5" s="474"/>
      <c r="PFF5" s="481"/>
      <c r="PFG5" s="474"/>
      <c r="PFH5" s="498"/>
      <c r="PFI5" s="499"/>
      <c r="PFJ5" s="474"/>
      <c r="PFK5" s="474"/>
      <c r="PFL5" s="481"/>
      <c r="PFM5" s="474"/>
      <c r="PFN5" s="498"/>
      <c r="PFO5" s="499"/>
      <c r="PFP5" s="474"/>
      <c r="PFQ5" s="474"/>
      <c r="PFR5" s="481"/>
      <c r="PFS5" s="474"/>
      <c r="PFT5" s="498"/>
      <c r="PFU5" s="499"/>
      <c r="PFV5" s="474"/>
      <c r="PFW5" s="474"/>
      <c r="PFX5" s="481"/>
      <c r="PFY5" s="474"/>
      <c r="PFZ5" s="498"/>
      <c r="PGA5" s="499"/>
      <c r="PGB5" s="474"/>
      <c r="PGC5" s="474"/>
      <c r="PGD5" s="481"/>
      <c r="PGE5" s="474"/>
      <c r="PGF5" s="498"/>
      <c r="PGG5" s="499"/>
      <c r="PGH5" s="474"/>
      <c r="PGI5" s="474"/>
      <c r="PGJ5" s="481"/>
      <c r="PGK5" s="474"/>
      <c r="PGL5" s="498"/>
      <c r="PGM5" s="499"/>
      <c r="PGN5" s="474"/>
      <c r="PGO5" s="474"/>
      <c r="PGP5" s="481"/>
      <c r="PGQ5" s="474"/>
      <c r="PGR5" s="498"/>
      <c r="PGS5" s="499"/>
      <c r="PGT5" s="474"/>
      <c r="PGU5" s="474"/>
      <c r="PGV5" s="481"/>
      <c r="PGW5" s="474"/>
      <c r="PGX5" s="498"/>
      <c r="PGY5" s="499"/>
      <c r="PGZ5" s="474"/>
      <c r="PHA5" s="474"/>
      <c r="PHB5" s="481"/>
      <c r="PHC5" s="474"/>
      <c r="PHD5" s="498"/>
      <c r="PHE5" s="499"/>
      <c r="PHF5" s="474"/>
      <c r="PHG5" s="474"/>
      <c r="PHH5" s="481"/>
      <c r="PHI5" s="474"/>
      <c r="PHJ5" s="498"/>
      <c r="PHK5" s="499"/>
      <c r="PHL5" s="474"/>
      <c r="PHM5" s="474"/>
      <c r="PHN5" s="481"/>
      <c r="PHO5" s="474"/>
      <c r="PHP5" s="498"/>
      <c r="PHQ5" s="499"/>
      <c r="PHR5" s="474"/>
      <c r="PHS5" s="474"/>
      <c r="PHT5" s="481"/>
      <c r="PHU5" s="474"/>
      <c r="PHV5" s="498"/>
      <c r="PHW5" s="499"/>
      <c r="PHX5" s="474"/>
      <c r="PHY5" s="474"/>
      <c r="PHZ5" s="481"/>
      <c r="PIA5" s="474"/>
      <c r="PIB5" s="498"/>
      <c r="PIC5" s="499"/>
      <c r="PID5" s="474"/>
      <c r="PIE5" s="474"/>
      <c r="PIF5" s="481"/>
      <c r="PIG5" s="474"/>
      <c r="PIH5" s="498"/>
      <c r="PII5" s="499"/>
      <c r="PIJ5" s="474"/>
      <c r="PIK5" s="474"/>
      <c r="PIL5" s="481"/>
      <c r="PIM5" s="474"/>
      <c r="PIN5" s="498"/>
      <c r="PIO5" s="499"/>
      <c r="PIP5" s="474"/>
      <c r="PIQ5" s="474"/>
      <c r="PIR5" s="481"/>
      <c r="PIS5" s="474"/>
      <c r="PIT5" s="498"/>
      <c r="PIU5" s="499"/>
      <c r="PIV5" s="474"/>
      <c r="PIW5" s="474"/>
      <c r="PIX5" s="481"/>
      <c r="PIY5" s="474"/>
      <c r="PIZ5" s="498"/>
      <c r="PJA5" s="499"/>
      <c r="PJB5" s="474"/>
      <c r="PJC5" s="474"/>
      <c r="PJD5" s="481"/>
      <c r="PJE5" s="474"/>
      <c r="PJF5" s="498"/>
      <c r="PJG5" s="499"/>
      <c r="PJH5" s="474"/>
      <c r="PJI5" s="474"/>
      <c r="PJJ5" s="481"/>
      <c r="PJK5" s="474"/>
      <c r="PJL5" s="498"/>
      <c r="PJM5" s="499"/>
      <c r="PJN5" s="474"/>
      <c r="PJO5" s="474"/>
      <c r="PJP5" s="481"/>
      <c r="PJQ5" s="474"/>
      <c r="PJR5" s="498"/>
      <c r="PJS5" s="499"/>
      <c r="PJT5" s="474"/>
      <c r="PJU5" s="474"/>
      <c r="PJV5" s="481"/>
      <c r="PJW5" s="474"/>
      <c r="PJX5" s="498"/>
      <c r="PJY5" s="499"/>
      <c r="PJZ5" s="474"/>
      <c r="PKA5" s="474"/>
      <c r="PKB5" s="481"/>
      <c r="PKC5" s="474"/>
      <c r="PKD5" s="498"/>
      <c r="PKE5" s="499"/>
      <c r="PKF5" s="474"/>
      <c r="PKG5" s="474"/>
      <c r="PKH5" s="481"/>
      <c r="PKI5" s="474"/>
      <c r="PKJ5" s="498"/>
      <c r="PKK5" s="499"/>
      <c r="PKL5" s="474"/>
      <c r="PKM5" s="474"/>
      <c r="PKN5" s="481"/>
      <c r="PKO5" s="474"/>
      <c r="PKP5" s="498"/>
      <c r="PKQ5" s="499"/>
      <c r="PKR5" s="474"/>
      <c r="PKS5" s="474"/>
      <c r="PKT5" s="481"/>
      <c r="PKU5" s="474"/>
      <c r="PKV5" s="498"/>
      <c r="PKW5" s="499"/>
      <c r="PKX5" s="474"/>
      <c r="PKY5" s="474"/>
      <c r="PKZ5" s="481"/>
      <c r="PLA5" s="474"/>
      <c r="PLB5" s="498"/>
      <c r="PLC5" s="499"/>
      <c r="PLD5" s="474"/>
      <c r="PLE5" s="474"/>
      <c r="PLF5" s="481"/>
      <c r="PLG5" s="474"/>
      <c r="PLH5" s="498"/>
      <c r="PLI5" s="499"/>
      <c r="PLJ5" s="474"/>
      <c r="PLK5" s="474"/>
      <c r="PLL5" s="481"/>
      <c r="PLM5" s="474"/>
      <c r="PLN5" s="498"/>
      <c r="PLO5" s="499"/>
      <c r="PLP5" s="474"/>
      <c r="PLQ5" s="474"/>
      <c r="PLR5" s="481"/>
      <c r="PLS5" s="474"/>
      <c r="PLT5" s="498"/>
      <c r="PLU5" s="499"/>
      <c r="PLV5" s="474"/>
      <c r="PLW5" s="474"/>
      <c r="PLX5" s="481"/>
      <c r="PLY5" s="474"/>
      <c r="PLZ5" s="498"/>
      <c r="PMA5" s="499"/>
      <c r="PMB5" s="474"/>
      <c r="PMC5" s="474"/>
      <c r="PMD5" s="481"/>
      <c r="PME5" s="474"/>
      <c r="PMF5" s="498"/>
      <c r="PMG5" s="499"/>
      <c r="PMH5" s="474"/>
      <c r="PMI5" s="474"/>
      <c r="PMJ5" s="481"/>
      <c r="PMK5" s="474"/>
      <c r="PML5" s="498"/>
      <c r="PMM5" s="499"/>
      <c r="PMN5" s="474"/>
      <c r="PMO5" s="474"/>
      <c r="PMP5" s="481"/>
      <c r="PMQ5" s="474"/>
      <c r="PMR5" s="498"/>
      <c r="PMS5" s="499"/>
      <c r="PMT5" s="474"/>
      <c r="PMU5" s="474"/>
      <c r="PMV5" s="481"/>
      <c r="PMW5" s="474"/>
      <c r="PMX5" s="498"/>
      <c r="PMY5" s="499"/>
      <c r="PMZ5" s="474"/>
      <c r="PNA5" s="474"/>
      <c r="PNB5" s="481"/>
      <c r="PNC5" s="474"/>
      <c r="PND5" s="498"/>
      <c r="PNE5" s="499"/>
      <c r="PNF5" s="474"/>
      <c r="PNG5" s="474"/>
      <c r="PNH5" s="481"/>
      <c r="PNI5" s="474"/>
      <c r="PNJ5" s="498"/>
      <c r="PNK5" s="499"/>
      <c r="PNL5" s="474"/>
      <c r="PNM5" s="474"/>
      <c r="PNN5" s="481"/>
      <c r="PNO5" s="474"/>
      <c r="PNP5" s="498"/>
      <c r="PNQ5" s="499"/>
      <c r="PNR5" s="474"/>
      <c r="PNS5" s="474"/>
      <c r="PNT5" s="481"/>
      <c r="PNU5" s="474"/>
      <c r="PNV5" s="498"/>
      <c r="PNW5" s="499"/>
      <c r="PNX5" s="474"/>
      <c r="PNY5" s="474"/>
      <c r="PNZ5" s="481"/>
      <c r="POA5" s="474"/>
      <c r="POB5" s="498"/>
      <c r="POC5" s="499"/>
      <c r="POD5" s="474"/>
      <c r="POE5" s="474"/>
      <c r="POF5" s="481"/>
      <c r="POG5" s="474"/>
      <c r="POH5" s="498"/>
      <c r="POI5" s="499"/>
      <c r="POJ5" s="474"/>
      <c r="POK5" s="474"/>
      <c r="POL5" s="481"/>
      <c r="POM5" s="474"/>
      <c r="PON5" s="498"/>
      <c r="POO5" s="499"/>
      <c r="POP5" s="474"/>
      <c r="POQ5" s="474"/>
      <c r="POR5" s="481"/>
      <c r="POS5" s="474"/>
      <c r="POT5" s="498"/>
      <c r="POU5" s="499"/>
      <c r="POV5" s="474"/>
      <c r="POW5" s="474"/>
      <c r="POX5" s="481"/>
      <c r="POY5" s="474"/>
      <c r="POZ5" s="498"/>
      <c r="PPA5" s="499"/>
      <c r="PPB5" s="474"/>
      <c r="PPC5" s="474"/>
      <c r="PPD5" s="481"/>
      <c r="PPE5" s="474"/>
      <c r="PPF5" s="498"/>
      <c r="PPG5" s="499"/>
      <c r="PPH5" s="474"/>
      <c r="PPI5" s="474"/>
      <c r="PPJ5" s="481"/>
      <c r="PPK5" s="474"/>
      <c r="PPL5" s="498"/>
      <c r="PPM5" s="499"/>
      <c r="PPN5" s="474"/>
      <c r="PPO5" s="474"/>
      <c r="PPP5" s="481"/>
      <c r="PPQ5" s="474"/>
      <c r="PPR5" s="498"/>
      <c r="PPS5" s="499"/>
      <c r="PPT5" s="474"/>
      <c r="PPU5" s="474"/>
      <c r="PPV5" s="481"/>
      <c r="PPW5" s="474"/>
      <c r="PPX5" s="498"/>
      <c r="PPY5" s="499"/>
      <c r="PPZ5" s="474"/>
      <c r="PQA5" s="474"/>
      <c r="PQB5" s="481"/>
      <c r="PQC5" s="474"/>
      <c r="PQD5" s="498"/>
      <c r="PQE5" s="499"/>
      <c r="PQF5" s="474"/>
      <c r="PQG5" s="474"/>
      <c r="PQH5" s="481"/>
      <c r="PQI5" s="474"/>
      <c r="PQJ5" s="498"/>
      <c r="PQK5" s="499"/>
      <c r="PQL5" s="474"/>
      <c r="PQM5" s="474"/>
      <c r="PQN5" s="481"/>
      <c r="PQO5" s="474"/>
      <c r="PQP5" s="498"/>
      <c r="PQQ5" s="499"/>
      <c r="PQR5" s="474"/>
      <c r="PQS5" s="474"/>
      <c r="PQT5" s="481"/>
      <c r="PQU5" s="474"/>
      <c r="PQV5" s="498"/>
      <c r="PQW5" s="499"/>
      <c r="PQX5" s="474"/>
      <c r="PQY5" s="474"/>
      <c r="PQZ5" s="481"/>
      <c r="PRA5" s="474"/>
      <c r="PRB5" s="498"/>
      <c r="PRC5" s="499"/>
      <c r="PRD5" s="474"/>
      <c r="PRE5" s="474"/>
      <c r="PRF5" s="481"/>
      <c r="PRG5" s="474"/>
      <c r="PRH5" s="498"/>
      <c r="PRI5" s="499"/>
      <c r="PRJ5" s="474"/>
      <c r="PRK5" s="474"/>
      <c r="PRL5" s="481"/>
      <c r="PRM5" s="474"/>
      <c r="PRN5" s="498"/>
      <c r="PRO5" s="499"/>
      <c r="PRP5" s="474"/>
      <c r="PRQ5" s="474"/>
      <c r="PRR5" s="481"/>
      <c r="PRS5" s="474"/>
      <c r="PRT5" s="498"/>
      <c r="PRU5" s="499"/>
      <c r="PRV5" s="474"/>
      <c r="PRW5" s="474"/>
      <c r="PRX5" s="481"/>
      <c r="PRY5" s="474"/>
      <c r="PRZ5" s="498"/>
      <c r="PSA5" s="499"/>
      <c r="PSB5" s="474"/>
      <c r="PSC5" s="474"/>
      <c r="PSD5" s="481"/>
      <c r="PSE5" s="474"/>
      <c r="PSF5" s="498"/>
      <c r="PSG5" s="499"/>
      <c r="PSH5" s="474"/>
      <c r="PSI5" s="474"/>
      <c r="PSJ5" s="481"/>
      <c r="PSK5" s="474"/>
      <c r="PSL5" s="498"/>
      <c r="PSM5" s="499"/>
      <c r="PSN5" s="474"/>
      <c r="PSO5" s="474"/>
      <c r="PSP5" s="481"/>
      <c r="PSQ5" s="474"/>
      <c r="PSR5" s="498"/>
      <c r="PSS5" s="499"/>
      <c r="PST5" s="474"/>
      <c r="PSU5" s="474"/>
      <c r="PSV5" s="481"/>
      <c r="PSW5" s="474"/>
      <c r="PSX5" s="498"/>
      <c r="PSY5" s="499"/>
      <c r="PSZ5" s="474"/>
      <c r="PTA5" s="474"/>
      <c r="PTB5" s="481"/>
      <c r="PTC5" s="474"/>
      <c r="PTD5" s="498"/>
      <c r="PTE5" s="499"/>
      <c r="PTF5" s="474"/>
      <c r="PTG5" s="474"/>
      <c r="PTH5" s="481"/>
      <c r="PTI5" s="474"/>
      <c r="PTJ5" s="498"/>
      <c r="PTK5" s="499"/>
      <c r="PTL5" s="474"/>
      <c r="PTM5" s="474"/>
      <c r="PTN5" s="481"/>
      <c r="PTO5" s="474"/>
      <c r="PTP5" s="498"/>
      <c r="PTQ5" s="499"/>
      <c r="PTR5" s="474"/>
      <c r="PTS5" s="474"/>
      <c r="PTT5" s="481"/>
      <c r="PTU5" s="474"/>
      <c r="PTV5" s="498"/>
      <c r="PTW5" s="499"/>
      <c r="PTX5" s="474"/>
      <c r="PTY5" s="474"/>
      <c r="PTZ5" s="481"/>
      <c r="PUA5" s="474"/>
      <c r="PUB5" s="498"/>
      <c r="PUC5" s="499"/>
      <c r="PUD5" s="474"/>
      <c r="PUE5" s="474"/>
      <c r="PUF5" s="481"/>
      <c r="PUG5" s="474"/>
      <c r="PUH5" s="498"/>
      <c r="PUI5" s="499"/>
      <c r="PUJ5" s="474"/>
      <c r="PUK5" s="474"/>
      <c r="PUL5" s="481"/>
      <c r="PUM5" s="474"/>
      <c r="PUN5" s="498"/>
      <c r="PUO5" s="499"/>
      <c r="PUP5" s="474"/>
      <c r="PUQ5" s="474"/>
      <c r="PUR5" s="481"/>
      <c r="PUS5" s="474"/>
      <c r="PUT5" s="498"/>
      <c r="PUU5" s="499"/>
      <c r="PUV5" s="474"/>
      <c r="PUW5" s="474"/>
      <c r="PUX5" s="481"/>
      <c r="PUY5" s="474"/>
      <c r="PUZ5" s="498"/>
      <c r="PVA5" s="499"/>
      <c r="PVB5" s="474"/>
      <c r="PVC5" s="474"/>
      <c r="PVD5" s="481"/>
      <c r="PVE5" s="474"/>
      <c r="PVF5" s="498"/>
      <c r="PVG5" s="499"/>
      <c r="PVH5" s="474"/>
      <c r="PVI5" s="474"/>
      <c r="PVJ5" s="481"/>
      <c r="PVK5" s="474"/>
      <c r="PVL5" s="498"/>
      <c r="PVM5" s="499"/>
      <c r="PVN5" s="474"/>
      <c r="PVO5" s="474"/>
      <c r="PVP5" s="481"/>
      <c r="PVQ5" s="474"/>
      <c r="PVR5" s="498"/>
      <c r="PVS5" s="499"/>
      <c r="PVT5" s="474"/>
      <c r="PVU5" s="474"/>
      <c r="PVV5" s="481"/>
      <c r="PVW5" s="474"/>
      <c r="PVX5" s="498"/>
      <c r="PVY5" s="499"/>
      <c r="PVZ5" s="474"/>
      <c r="PWA5" s="474"/>
      <c r="PWB5" s="481"/>
      <c r="PWC5" s="474"/>
      <c r="PWD5" s="498"/>
      <c r="PWE5" s="499"/>
      <c r="PWF5" s="474"/>
      <c r="PWG5" s="474"/>
      <c r="PWH5" s="481"/>
      <c r="PWI5" s="474"/>
      <c r="PWJ5" s="498"/>
      <c r="PWK5" s="499"/>
      <c r="PWL5" s="474"/>
      <c r="PWM5" s="474"/>
      <c r="PWN5" s="481"/>
      <c r="PWO5" s="474"/>
      <c r="PWP5" s="498"/>
      <c r="PWQ5" s="499"/>
      <c r="PWR5" s="474"/>
      <c r="PWS5" s="474"/>
      <c r="PWT5" s="481"/>
      <c r="PWU5" s="474"/>
      <c r="PWV5" s="498"/>
      <c r="PWW5" s="499"/>
      <c r="PWX5" s="474"/>
      <c r="PWY5" s="474"/>
      <c r="PWZ5" s="481"/>
      <c r="PXA5" s="474"/>
      <c r="PXB5" s="498"/>
      <c r="PXC5" s="499"/>
      <c r="PXD5" s="474"/>
      <c r="PXE5" s="474"/>
      <c r="PXF5" s="481"/>
      <c r="PXG5" s="474"/>
      <c r="PXH5" s="498"/>
      <c r="PXI5" s="499"/>
      <c r="PXJ5" s="474"/>
      <c r="PXK5" s="474"/>
      <c r="PXL5" s="481"/>
      <c r="PXM5" s="474"/>
      <c r="PXN5" s="498"/>
      <c r="PXO5" s="499"/>
      <c r="PXP5" s="474"/>
      <c r="PXQ5" s="474"/>
      <c r="PXR5" s="481"/>
      <c r="PXS5" s="474"/>
      <c r="PXT5" s="498"/>
      <c r="PXU5" s="499"/>
      <c r="PXV5" s="474"/>
      <c r="PXW5" s="474"/>
      <c r="PXX5" s="481"/>
      <c r="PXY5" s="474"/>
      <c r="PXZ5" s="498"/>
      <c r="PYA5" s="499"/>
      <c r="PYB5" s="474"/>
      <c r="PYC5" s="474"/>
      <c r="PYD5" s="481"/>
      <c r="PYE5" s="474"/>
      <c r="PYF5" s="498"/>
      <c r="PYG5" s="499"/>
      <c r="PYH5" s="474"/>
      <c r="PYI5" s="474"/>
      <c r="PYJ5" s="481"/>
      <c r="PYK5" s="474"/>
      <c r="PYL5" s="498"/>
      <c r="PYM5" s="499"/>
      <c r="PYN5" s="474"/>
      <c r="PYO5" s="474"/>
      <c r="PYP5" s="481"/>
      <c r="PYQ5" s="474"/>
      <c r="PYR5" s="498"/>
      <c r="PYS5" s="499"/>
      <c r="PYT5" s="474"/>
      <c r="PYU5" s="474"/>
      <c r="PYV5" s="481"/>
      <c r="PYW5" s="474"/>
      <c r="PYX5" s="498"/>
      <c r="PYY5" s="499"/>
      <c r="PYZ5" s="474"/>
      <c r="PZA5" s="474"/>
      <c r="PZB5" s="481"/>
      <c r="PZC5" s="474"/>
      <c r="PZD5" s="498"/>
      <c r="PZE5" s="499"/>
      <c r="PZF5" s="474"/>
      <c r="PZG5" s="474"/>
      <c r="PZH5" s="481"/>
      <c r="PZI5" s="474"/>
      <c r="PZJ5" s="498"/>
      <c r="PZK5" s="499"/>
      <c r="PZL5" s="474"/>
      <c r="PZM5" s="474"/>
      <c r="PZN5" s="481"/>
      <c r="PZO5" s="474"/>
      <c r="PZP5" s="498"/>
      <c r="PZQ5" s="499"/>
      <c r="PZR5" s="474"/>
      <c r="PZS5" s="474"/>
      <c r="PZT5" s="481"/>
      <c r="PZU5" s="474"/>
      <c r="PZV5" s="498"/>
      <c r="PZW5" s="499"/>
      <c r="PZX5" s="474"/>
      <c r="PZY5" s="474"/>
      <c r="PZZ5" s="481"/>
      <c r="QAA5" s="474"/>
      <c r="QAB5" s="498"/>
      <c r="QAC5" s="499"/>
      <c r="QAD5" s="474"/>
      <c r="QAE5" s="474"/>
      <c r="QAF5" s="481"/>
      <c r="QAG5" s="474"/>
      <c r="QAH5" s="498"/>
      <c r="QAI5" s="499"/>
      <c r="QAJ5" s="474"/>
      <c r="QAK5" s="474"/>
      <c r="QAL5" s="481"/>
      <c r="QAM5" s="474"/>
      <c r="QAN5" s="498"/>
      <c r="QAO5" s="499"/>
      <c r="QAP5" s="474"/>
      <c r="QAQ5" s="474"/>
      <c r="QAR5" s="481"/>
      <c r="QAS5" s="474"/>
      <c r="QAT5" s="498"/>
      <c r="QAU5" s="499"/>
      <c r="QAV5" s="474"/>
      <c r="QAW5" s="474"/>
      <c r="QAX5" s="481"/>
      <c r="QAY5" s="474"/>
      <c r="QAZ5" s="498"/>
      <c r="QBA5" s="499"/>
      <c r="QBB5" s="474"/>
      <c r="QBC5" s="474"/>
      <c r="QBD5" s="481"/>
      <c r="QBE5" s="474"/>
      <c r="QBF5" s="498"/>
      <c r="QBG5" s="499"/>
      <c r="QBH5" s="474"/>
      <c r="QBI5" s="474"/>
      <c r="QBJ5" s="481"/>
      <c r="QBK5" s="474"/>
      <c r="QBL5" s="498"/>
      <c r="QBM5" s="499"/>
      <c r="QBN5" s="474"/>
      <c r="QBO5" s="474"/>
      <c r="QBP5" s="481"/>
      <c r="QBQ5" s="474"/>
      <c r="QBR5" s="498"/>
      <c r="QBS5" s="499"/>
      <c r="QBT5" s="474"/>
      <c r="QBU5" s="474"/>
      <c r="QBV5" s="481"/>
      <c r="QBW5" s="474"/>
      <c r="QBX5" s="498"/>
      <c r="QBY5" s="499"/>
      <c r="QBZ5" s="474"/>
      <c r="QCA5" s="474"/>
      <c r="QCB5" s="481"/>
      <c r="QCC5" s="474"/>
      <c r="QCD5" s="498"/>
      <c r="QCE5" s="499"/>
      <c r="QCF5" s="474"/>
      <c r="QCG5" s="474"/>
      <c r="QCH5" s="481"/>
      <c r="QCI5" s="474"/>
      <c r="QCJ5" s="498"/>
      <c r="QCK5" s="499"/>
      <c r="QCL5" s="474"/>
      <c r="QCM5" s="474"/>
      <c r="QCN5" s="481"/>
      <c r="QCO5" s="474"/>
      <c r="QCP5" s="498"/>
      <c r="QCQ5" s="499"/>
      <c r="QCR5" s="474"/>
      <c r="QCS5" s="474"/>
      <c r="QCT5" s="481"/>
      <c r="QCU5" s="474"/>
      <c r="QCV5" s="498"/>
      <c r="QCW5" s="499"/>
      <c r="QCX5" s="474"/>
      <c r="QCY5" s="474"/>
      <c r="QCZ5" s="481"/>
      <c r="QDA5" s="474"/>
      <c r="QDB5" s="498"/>
      <c r="QDC5" s="499"/>
      <c r="QDD5" s="474"/>
      <c r="QDE5" s="474"/>
      <c r="QDF5" s="481"/>
      <c r="QDG5" s="474"/>
      <c r="QDH5" s="498"/>
      <c r="QDI5" s="499"/>
      <c r="QDJ5" s="474"/>
      <c r="QDK5" s="474"/>
      <c r="QDL5" s="481"/>
      <c r="QDM5" s="474"/>
      <c r="QDN5" s="498"/>
      <c r="QDO5" s="499"/>
      <c r="QDP5" s="474"/>
      <c r="QDQ5" s="474"/>
      <c r="QDR5" s="481"/>
      <c r="QDS5" s="474"/>
      <c r="QDT5" s="498"/>
      <c r="QDU5" s="499"/>
      <c r="QDV5" s="474"/>
      <c r="QDW5" s="474"/>
      <c r="QDX5" s="481"/>
      <c r="QDY5" s="474"/>
      <c r="QDZ5" s="498"/>
      <c r="QEA5" s="499"/>
      <c r="QEB5" s="474"/>
      <c r="QEC5" s="474"/>
      <c r="QED5" s="481"/>
      <c r="QEE5" s="474"/>
      <c r="QEF5" s="498"/>
      <c r="QEG5" s="499"/>
      <c r="QEH5" s="474"/>
      <c r="QEI5" s="474"/>
      <c r="QEJ5" s="481"/>
      <c r="QEK5" s="474"/>
      <c r="QEL5" s="498"/>
      <c r="QEM5" s="499"/>
      <c r="QEN5" s="474"/>
      <c r="QEO5" s="474"/>
      <c r="QEP5" s="481"/>
      <c r="QEQ5" s="474"/>
      <c r="QER5" s="498"/>
      <c r="QES5" s="499"/>
      <c r="QET5" s="474"/>
      <c r="QEU5" s="474"/>
      <c r="QEV5" s="481"/>
      <c r="QEW5" s="474"/>
      <c r="QEX5" s="498"/>
      <c r="QEY5" s="499"/>
      <c r="QEZ5" s="474"/>
      <c r="QFA5" s="474"/>
      <c r="QFB5" s="481"/>
      <c r="QFC5" s="474"/>
      <c r="QFD5" s="498"/>
      <c r="QFE5" s="499"/>
      <c r="QFF5" s="474"/>
      <c r="QFG5" s="474"/>
      <c r="QFH5" s="481"/>
      <c r="QFI5" s="474"/>
      <c r="QFJ5" s="498"/>
      <c r="QFK5" s="499"/>
      <c r="QFL5" s="474"/>
      <c r="QFM5" s="474"/>
      <c r="QFN5" s="481"/>
      <c r="QFO5" s="474"/>
      <c r="QFP5" s="498"/>
      <c r="QFQ5" s="499"/>
      <c r="QFR5" s="474"/>
      <c r="QFS5" s="474"/>
      <c r="QFT5" s="481"/>
      <c r="QFU5" s="474"/>
      <c r="QFV5" s="498"/>
      <c r="QFW5" s="499"/>
      <c r="QFX5" s="474"/>
      <c r="QFY5" s="474"/>
      <c r="QFZ5" s="481"/>
      <c r="QGA5" s="474"/>
      <c r="QGB5" s="498"/>
      <c r="QGC5" s="499"/>
      <c r="QGD5" s="474"/>
      <c r="QGE5" s="474"/>
      <c r="QGF5" s="481"/>
      <c r="QGG5" s="474"/>
      <c r="QGH5" s="498"/>
      <c r="QGI5" s="499"/>
      <c r="QGJ5" s="474"/>
      <c r="QGK5" s="474"/>
      <c r="QGL5" s="481"/>
      <c r="QGM5" s="474"/>
      <c r="QGN5" s="498"/>
      <c r="QGO5" s="499"/>
      <c r="QGP5" s="474"/>
      <c r="QGQ5" s="474"/>
      <c r="QGR5" s="481"/>
      <c r="QGS5" s="474"/>
      <c r="QGT5" s="498"/>
      <c r="QGU5" s="499"/>
      <c r="QGV5" s="474"/>
      <c r="QGW5" s="474"/>
      <c r="QGX5" s="481"/>
      <c r="QGY5" s="474"/>
      <c r="QGZ5" s="498"/>
      <c r="QHA5" s="499"/>
      <c r="QHB5" s="474"/>
      <c r="QHC5" s="474"/>
      <c r="QHD5" s="481"/>
      <c r="QHE5" s="474"/>
      <c r="QHF5" s="498"/>
      <c r="QHG5" s="499"/>
      <c r="QHH5" s="474"/>
      <c r="QHI5" s="474"/>
      <c r="QHJ5" s="481"/>
      <c r="QHK5" s="474"/>
      <c r="QHL5" s="498"/>
      <c r="QHM5" s="499"/>
      <c r="QHN5" s="474"/>
      <c r="QHO5" s="474"/>
      <c r="QHP5" s="481"/>
      <c r="QHQ5" s="474"/>
      <c r="QHR5" s="498"/>
      <c r="QHS5" s="499"/>
      <c r="QHT5" s="474"/>
      <c r="QHU5" s="474"/>
      <c r="QHV5" s="481"/>
      <c r="QHW5" s="474"/>
      <c r="QHX5" s="498"/>
      <c r="QHY5" s="499"/>
      <c r="QHZ5" s="474"/>
      <c r="QIA5" s="474"/>
      <c r="QIB5" s="481"/>
      <c r="QIC5" s="474"/>
      <c r="QID5" s="498"/>
      <c r="QIE5" s="499"/>
      <c r="QIF5" s="474"/>
      <c r="QIG5" s="474"/>
      <c r="QIH5" s="481"/>
      <c r="QII5" s="474"/>
      <c r="QIJ5" s="498"/>
      <c r="QIK5" s="499"/>
      <c r="QIL5" s="474"/>
      <c r="QIM5" s="474"/>
      <c r="QIN5" s="481"/>
      <c r="QIO5" s="474"/>
      <c r="QIP5" s="498"/>
      <c r="QIQ5" s="499"/>
      <c r="QIR5" s="474"/>
      <c r="QIS5" s="474"/>
      <c r="QIT5" s="481"/>
      <c r="QIU5" s="474"/>
      <c r="QIV5" s="498"/>
      <c r="QIW5" s="499"/>
      <c r="QIX5" s="474"/>
      <c r="QIY5" s="474"/>
      <c r="QIZ5" s="481"/>
      <c r="QJA5" s="474"/>
      <c r="QJB5" s="498"/>
      <c r="QJC5" s="499"/>
      <c r="QJD5" s="474"/>
      <c r="QJE5" s="474"/>
      <c r="QJF5" s="481"/>
      <c r="QJG5" s="474"/>
      <c r="QJH5" s="498"/>
      <c r="QJI5" s="499"/>
      <c r="QJJ5" s="474"/>
      <c r="QJK5" s="474"/>
      <c r="QJL5" s="481"/>
      <c r="QJM5" s="474"/>
      <c r="QJN5" s="498"/>
      <c r="QJO5" s="499"/>
      <c r="QJP5" s="474"/>
      <c r="QJQ5" s="474"/>
      <c r="QJR5" s="481"/>
      <c r="QJS5" s="474"/>
      <c r="QJT5" s="498"/>
      <c r="QJU5" s="499"/>
      <c r="QJV5" s="474"/>
      <c r="QJW5" s="474"/>
      <c r="QJX5" s="481"/>
      <c r="QJY5" s="474"/>
      <c r="QJZ5" s="498"/>
      <c r="QKA5" s="499"/>
      <c r="QKB5" s="474"/>
      <c r="QKC5" s="474"/>
      <c r="QKD5" s="481"/>
      <c r="QKE5" s="474"/>
      <c r="QKF5" s="498"/>
      <c r="QKG5" s="499"/>
      <c r="QKH5" s="474"/>
      <c r="QKI5" s="474"/>
      <c r="QKJ5" s="481"/>
      <c r="QKK5" s="474"/>
      <c r="QKL5" s="498"/>
      <c r="QKM5" s="499"/>
      <c r="QKN5" s="474"/>
      <c r="QKO5" s="474"/>
      <c r="QKP5" s="481"/>
      <c r="QKQ5" s="474"/>
      <c r="QKR5" s="498"/>
      <c r="QKS5" s="499"/>
      <c r="QKT5" s="474"/>
      <c r="QKU5" s="474"/>
      <c r="QKV5" s="481"/>
      <c r="QKW5" s="474"/>
      <c r="QKX5" s="498"/>
      <c r="QKY5" s="499"/>
      <c r="QKZ5" s="474"/>
      <c r="QLA5" s="474"/>
      <c r="QLB5" s="481"/>
      <c r="QLC5" s="474"/>
      <c r="QLD5" s="498"/>
      <c r="QLE5" s="499"/>
      <c r="QLF5" s="474"/>
      <c r="QLG5" s="474"/>
      <c r="QLH5" s="481"/>
      <c r="QLI5" s="474"/>
      <c r="QLJ5" s="498"/>
      <c r="QLK5" s="499"/>
      <c r="QLL5" s="474"/>
      <c r="QLM5" s="474"/>
      <c r="QLN5" s="481"/>
      <c r="QLO5" s="474"/>
      <c r="QLP5" s="498"/>
      <c r="QLQ5" s="499"/>
      <c r="QLR5" s="474"/>
      <c r="QLS5" s="474"/>
      <c r="QLT5" s="481"/>
      <c r="QLU5" s="474"/>
      <c r="QLV5" s="498"/>
      <c r="QLW5" s="499"/>
      <c r="QLX5" s="474"/>
      <c r="QLY5" s="474"/>
      <c r="QLZ5" s="481"/>
      <c r="QMA5" s="474"/>
      <c r="QMB5" s="498"/>
      <c r="QMC5" s="499"/>
      <c r="QMD5" s="474"/>
      <c r="QME5" s="474"/>
      <c r="QMF5" s="481"/>
      <c r="QMG5" s="474"/>
      <c r="QMH5" s="498"/>
      <c r="QMI5" s="499"/>
      <c r="QMJ5" s="474"/>
      <c r="QMK5" s="474"/>
      <c r="QML5" s="481"/>
      <c r="QMM5" s="474"/>
      <c r="QMN5" s="498"/>
      <c r="QMO5" s="499"/>
      <c r="QMP5" s="474"/>
      <c r="QMQ5" s="474"/>
      <c r="QMR5" s="481"/>
      <c r="QMS5" s="474"/>
      <c r="QMT5" s="498"/>
      <c r="QMU5" s="499"/>
      <c r="QMV5" s="474"/>
      <c r="QMW5" s="474"/>
      <c r="QMX5" s="481"/>
      <c r="QMY5" s="474"/>
      <c r="QMZ5" s="498"/>
      <c r="QNA5" s="499"/>
      <c r="QNB5" s="474"/>
      <c r="QNC5" s="474"/>
      <c r="QND5" s="481"/>
      <c r="QNE5" s="474"/>
      <c r="QNF5" s="498"/>
      <c r="QNG5" s="499"/>
      <c r="QNH5" s="474"/>
      <c r="QNI5" s="474"/>
      <c r="QNJ5" s="481"/>
      <c r="QNK5" s="474"/>
      <c r="QNL5" s="498"/>
      <c r="QNM5" s="499"/>
      <c r="QNN5" s="474"/>
      <c r="QNO5" s="474"/>
      <c r="QNP5" s="481"/>
      <c r="QNQ5" s="474"/>
      <c r="QNR5" s="498"/>
      <c r="QNS5" s="499"/>
      <c r="QNT5" s="474"/>
      <c r="QNU5" s="474"/>
      <c r="QNV5" s="481"/>
      <c r="QNW5" s="474"/>
      <c r="QNX5" s="498"/>
      <c r="QNY5" s="499"/>
      <c r="QNZ5" s="474"/>
      <c r="QOA5" s="474"/>
      <c r="QOB5" s="481"/>
      <c r="QOC5" s="474"/>
      <c r="QOD5" s="498"/>
      <c r="QOE5" s="499"/>
      <c r="QOF5" s="474"/>
      <c r="QOG5" s="474"/>
      <c r="QOH5" s="481"/>
      <c r="QOI5" s="474"/>
      <c r="QOJ5" s="498"/>
      <c r="QOK5" s="499"/>
      <c r="QOL5" s="474"/>
      <c r="QOM5" s="474"/>
      <c r="QON5" s="481"/>
      <c r="QOO5" s="474"/>
      <c r="QOP5" s="498"/>
      <c r="QOQ5" s="499"/>
      <c r="QOR5" s="474"/>
      <c r="QOS5" s="474"/>
      <c r="QOT5" s="481"/>
      <c r="QOU5" s="474"/>
      <c r="QOV5" s="498"/>
      <c r="QOW5" s="499"/>
      <c r="QOX5" s="474"/>
      <c r="QOY5" s="474"/>
      <c r="QOZ5" s="481"/>
      <c r="QPA5" s="474"/>
      <c r="QPB5" s="498"/>
      <c r="QPC5" s="499"/>
      <c r="QPD5" s="474"/>
      <c r="QPE5" s="474"/>
      <c r="QPF5" s="481"/>
      <c r="QPG5" s="474"/>
      <c r="QPH5" s="498"/>
      <c r="QPI5" s="499"/>
      <c r="QPJ5" s="474"/>
      <c r="QPK5" s="474"/>
      <c r="QPL5" s="481"/>
      <c r="QPM5" s="474"/>
      <c r="QPN5" s="498"/>
      <c r="QPO5" s="499"/>
      <c r="QPP5" s="474"/>
      <c r="QPQ5" s="474"/>
      <c r="QPR5" s="481"/>
      <c r="QPS5" s="474"/>
      <c r="QPT5" s="498"/>
      <c r="QPU5" s="499"/>
      <c r="QPV5" s="474"/>
      <c r="QPW5" s="474"/>
      <c r="QPX5" s="481"/>
      <c r="QPY5" s="474"/>
      <c r="QPZ5" s="498"/>
      <c r="QQA5" s="499"/>
      <c r="QQB5" s="474"/>
      <c r="QQC5" s="474"/>
      <c r="QQD5" s="481"/>
      <c r="QQE5" s="474"/>
      <c r="QQF5" s="498"/>
      <c r="QQG5" s="499"/>
      <c r="QQH5" s="474"/>
      <c r="QQI5" s="474"/>
      <c r="QQJ5" s="481"/>
      <c r="QQK5" s="474"/>
      <c r="QQL5" s="498"/>
      <c r="QQM5" s="499"/>
      <c r="QQN5" s="474"/>
      <c r="QQO5" s="474"/>
      <c r="QQP5" s="481"/>
      <c r="QQQ5" s="474"/>
      <c r="QQR5" s="498"/>
      <c r="QQS5" s="499"/>
      <c r="QQT5" s="474"/>
      <c r="QQU5" s="474"/>
      <c r="QQV5" s="481"/>
      <c r="QQW5" s="474"/>
      <c r="QQX5" s="498"/>
      <c r="QQY5" s="499"/>
      <c r="QQZ5" s="474"/>
      <c r="QRA5" s="474"/>
      <c r="QRB5" s="481"/>
      <c r="QRC5" s="474"/>
      <c r="QRD5" s="498"/>
      <c r="QRE5" s="499"/>
      <c r="QRF5" s="474"/>
      <c r="QRG5" s="474"/>
      <c r="QRH5" s="481"/>
      <c r="QRI5" s="474"/>
      <c r="QRJ5" s="498"/>
      <c r="QRK5" s="499"/>
      <c r="QRL5" s="474"/>
      <c r="QRM5" s="474"/>
      <c r="QRN5" s="481"/>
      <c r="QRO5" s="474"/>
      <c r="QRP5" s="498"/>
      <c r="QRQ5" s="499"/>
      <c r="QRR5" s="474"/>
      <c r="QRS5" s="474"/>
      <c r="QRT5" s="481"/>
      <c r="QRU5" s="474"/>
      <c r="QRV5" s="498"/>
      <c r="QRW5" s="499"/>
      <c r="QRX5" s="474"/>
      <c r="QRY5" s="474"/>
      <c r="QRZ5" s="481"/>
      <c r="QSA5" s="474"/>
      <c r="QSB5" s="498"/>
      <c r="QSC5" s="499"/>
      <c r="QSD5" s="474"/>
      <c r="QSE5" s="474"/>
      <c r="QSF5" s="481"/>
      <c r="QSG5" s="474"/>
      <c r="QSH5" s="498"/>
      <c r="QSI5" s="499"/>
      <c r="QSJ5" s="474"/>
      <c r="QSK5" s="474"/>
      <c r="QSL5" s="481"/>
      <c r="QSM5" s="474"/>
      <c r="QSN5" s="498"/>
      <c r="QSO5" s="499"/>
      <c r="QSP5" s="474"/>
      <c r="QSQ5" s="474"/>
      <c r="QSR5" s="481"/>
      <c r="QSS5" s="474"/>
      <c r="QST5" s="498"/>
      <c r="QSU5" s="499"/>
      <c r="QSV5" s="474"/>
      <c r="QSW5" s="474"/>
      <c r="QSX5" s="481"/>
      <c r="QSY5" s="474"/>
      <c r="QSZ5" s="498"/>
      <c r="QTA5" s="499"/>
      <c r="QTB5" s="474"/>
      <c r="QTC5" s="474"/>
      <c r="QTD5" s="481"/>
      <c r="QTE5" s="474"/>
      <c r="QTF5" s="498"/>
      <c r="QTG5" s="499"/>
      <c r="QTH5" s="474"/>
      <c r="QTI5" s="474"/>
      <c r="QTJ5" s="481"/>
      <c r="QTK5" s="474"/>
      <c r="QTL5" s="498"/>
      <c r="QTM5" s="499"/>
      <c r="QTN5" s="474"/>
      <c r="QTO5" s="474"/>
      <c r="QTP5" s="481"/>
      <c r="QTQ5" s="474"/>
      <c r="QTR5" s="498"/>
      <c r="QTS5" s="499"/>
      <c r="QTT5" s="474"/>
      <c r="QTU5" s="474"/>
      <c r="QTV5" s="481"/>
      <c r="QTW5" s="474"/>
      <c r="QTX5" s="498"/>
      <c r="QTY5" s="499"/>
      <c r="QTZ5" s="474"/>
      <c r="QUA5" s="474"/>
      <c r="QUB5" s="481"/>
      <c r="QUC5" s="474"/>
      <c r="QUD5" s="498"/>
      <c r="QUE5" s="499"/>
      <c r="QUF5" s="474"/>
      <c r="QUG5" s="474"/>
      <c r="QUH5" s="481"/>
      <c r="QUI5" s="474"/>
      <c r="QUJ5" s="498"/>
      <c r="QUK5" s="499"/>
      <c r="QUL5" s="474"/>
      <c r="QUM5" s="474"/>
      <c r="QUN5" s="481"/>
      <c r="QUO5" s="474"/>
      <c r="QUP5" s="498"/>
      <c r="QUQ5" s="499"/>
      <c r="QUR5" s="474"/>
      <c r="QUS5" s="474"/>
      <c r="QUT5" s="481"/>
      <c r="QUU5" s="474"/>
      <c r="QUV5" s="498"/>
      <c r="QUW5" s="499"/>
      <c r="QUX5" s="474"/>
      <c r="QUY5" s="474"/>
      <c r="QUZ5" s="481"/>
      <c r="QVA5" s="474"/>
      <c r="QVB5" s="498"/>
      <c r="QVC5" s="499"/>
      <c r="QVD5" s="474"/>
      <c r="QVE5" s="474"/>
      <c r="QVF5" s="481"/>
      <c r="QVG5" s="474"/>
      <c r="QVH5" s="498"/>
      <c r="QVI5" s="499"/>
      <c r="QVJ5" s="474"/>
      <c r="QVK5" s="474"/>
      <c r="QVL5" s="481"/>
      <c r="QVM5" s="474"/>
      <c r="QVN5" s="498"/>
      <c r="QVO5" s="499"/>
      <c r="QVP5" s="474"/>
      <c r="QVQ5" s="474"/>
      <c r="QVR5" s="481"/>
      <c r="QVS5" s="474"/>
      <c r="QVT5" s="498"/>
      <c r="QVU5" s="499"/>
      <c r="QVV5" s="474"/>
      <c r="QVW5" s="474"/>
      <c r="QVX5" s="481"/>
      <c r="QVY5" s="474"/>
      <c r="QVZ5" s="498"/>
      <c r="QWA5" s="499"/>
      <c r="QWB5" s="474"/>
      <c r="QWC5" s="474"/>
      <c r="QWD5" s="481"/>
      <c r="QWE5" s="474"/>
      <c r="QWF5" s="498"/>
      <c r="QWG5" s="499"/>
      <c r="QWH5" s="474"/>
      <c r="QWI5" s="474"/>
      <c r="QWJ5" s="481"/>
      <c r="QWK5" s="474"/>
      <c r="QWL5" s="498"/>
      <c r="QWM5" s="499"/>
      <c r="QWN5" s="474"/>
      <c r="QWO5" s="474"/>
      <c r="QWP5" s="481"/>
      <c r="QWQ5" s="474"/>
      <c r="QWR5" s="498"/>
      <c r="QWS5" s="499"/>
      <c r="QWT5" s="474"/>
      <c r="QWU5" s="474"/>
      <c r="QWV5" s="481"/>
      <c r="QWW5" s="474"/>
      <c r="QWX5" s="498"/>
      <c r="QWY5" s="499"/>
      <c r="QWZ5" s="474"/>
      <c r="QXA5" s="474"/>
      <c r="QXB5" s="481"/>
      <c r="QXC5" s="474"/>
      <c r="QXD5" s="498"/>
      <c r="QXE5" s="499"/>
      <c r="QXF5" s="474"/>
      <c r="QXG5" s="474"/>
      <c r="QXH5" s="481"/>
      <c r="QXI5" s="474"/>
      <c r="QXJ5" s="498"/>
      <c r="QXK5" s="499"/>
      <c r="QXL5" s="474"/>
      <c r="QXM5" s="474"/>
      <c r="QXN5" s="481"/>
      <c r="QXO5" s="474"/>
      <c r="QXP5" s="498"/>
      <c r="QXQ5" s="499"/>
      <c r="QXR5" s="474"/>
      <c r="QXS5" s="474"/>
      <c r="QXT5" s="481"/>
      <c r="QXU5" s="474"/>
      <c r="QXV5" s="498"/>
      <c r="QXW5" s="499"/>
      <c r="QXX5" s="474"/>
      <c r="QXY5" s="474"/>
      <c r="QXZ5" s="481"/>
      <c r="QYA5" s="474"/>
      <c r="QYB5" s="498"/>
      <c r="QYC5" s="499"/>
      <c r="QYD5" s="474"/>
      <c r="QYE5" s="474"/>
      <c r="QYF5" s="481"/>
      <c r="QYG5" s="474"/>
      <c r="QYH5" s="498"/>
      <c r="QYI5" s="499"/>
      <c r="QYJ5" s="474"/>
      <c r="QYK5" s="474"/>
      <c r="QYL5" s="481"/>
      <c r="QYM5" s="474"/>
      <c r="QYN5" s="498"/>
      <c r="QYO5" s="499"/>
      <c r="QYP5" s="474"/>
      <c r="QYQ5" s="474"/>
      <c r="QYR5" s="481"/>
      <c r="QYS5" s="474"/>
      <c r="QYT5" s="498"/>
      <c r="QYU5" s="499"/>
      <c r="QYV5" s="474"/>
      <c r="QYW5" s="474"/>
      <c r="QYX5" s="481"/>
      <c r="QYY5" s="474"/>
      <c r="QYZ5" s="498"/>
      <c r="QZA5" s="499"/>
      <c r="QZB5" s="474"/>
      <c r="QZC5" s="474"/>
      <c r="QZD5" s="481"/>
      <c r="QZE5" s="474"/>
      <c r="QZF5" s="498"/>
      <c r="QZG5" s="499"/>
      <c r="QZH5" s="474"/>
      <c r="QZI5" s="474"/>
      <c r="QZJ5" s="481"/>
      <c r="QZK5" s="474"/>
      <c r="QZL5" s="498"/>
      <c r="QZM5" s="499"/>
      <c r="QZN5" s="474"/>
      <c r="QZO5" s="474"/>
      <c r="QZP5" s="481"/>
      <c r="QZQ5" s="474"/>
      <c r="QZR5" s="498"/>
      <c r="QZS5" s="499"/>
      <c r="QZT5" s="474"/>
      <c r="QZU5" s="474"/>
      <c r="QZV5" s="481"/>
      <c r="QZW5" s="474"/>
      <c r="QZX5" s="498"/>
      <c r="QZY5" s="499"/>
      <c r="QZZ5" s="474"/>
      <c r="RAA5" s="474"/>
      <c r="RAB5" s="481"/>
      <c r="RAC5" s="474"/>
      <c r="RAD5" s="498"/>
      <c r="RAE5" s="499"/>
      <c r="RAF5" s="474"/>
      <c r="RAG5" s="474"/>
      <c r="RAH5" s="481"/>
      <c r="RAI5" s="474"/>
      <c r="RAJ5" s="498"/>
      <c r="RAK5" s="499"/>
      <c r="RAL5" s="474"/>
      <c r="RAM5" s="474"/>
      <c r="RAN5" s="481"/>
      <c r="RAO5" s="474"/>
      <c r="RAP5" s="498"/>
      <c r="RAQ5" s="499"/>
      <c r="RAR5" s="474"/>
      <c r="RAS5" s="474"/>
      <c r="RAT5" s="481"/>
      <c r="RAU5" s="474"/>
      <c r="RAV5" s="498"/>
      <c r="RAW5" s="499"/>
      <c r="RAX5" s="474"/>
      <c r="RAY5" s="474"/>
      <c r="RAZ5" s="481"/>
      <c r="RBA5" s="474"/>
      <c r="RBB5" s="498"/>
      <c r="RBC5" s="499"/>
      <c r="RBD5" s="474"/>
      <c r="RBE5" s="474"/>
      <c r="RBF5" s="481"/>
      <c r="RBG5" s="474"/>
      <c r="RBH5" s="498"/>
      <c r="RBI5" s="499"/>
      <c r="RBJ5" s="474"/>
      <c r="RBK5" s="474"/>
      <c r="RBL5" s="481"/>
      <c r="RBM5" s="474"/>
      <c r="RBN5" s="498"/>
      <c r="RBO5" s="499"/>
      <c r="RBP5" s="474"/>
      <c r="RBQ5" s="474"/>
      <c r="RBR5" s="481"/>
      <c r="RBS5" s="474"/>
      <c r="RBT5" s="498"/>
      <c r="RBU5" s="499"/>
      <c r="RBV5" s="474"/>
      <c r="RBW5" s="474"/>
      <c r="RBX5" s="481"/>
      <c r="RBY5" s="474"/>
      <c r="RBZ5" s="498"/>
      <c r="RCA5" s="499"/>
      <c r="RCB5" s="474"/>
      <c r="RCC5" s="474"/>
      <c r="RCD5" s="481"/>
      <c r="RCE5" s="474"/>
      <c r="RCF5" s="498"/>
      <c r="RCG5" s="499"/>
      <c r="RCH5" s="474"/>
      <c r="RCI5" s="474"/>
      <c r="RCJ5" s="481"/>
      <c r="RCK5" s="474"/>
      <c r="RCL5" s="498"/>
      <c r="RCM5" s="499"/>
      <c r="RCN5" s="474"/>
      <c r="RCO5" s="474"/>
      <c r="RCP5" s="481"/>
      <c r="RCQ5" s="474"/>
      <c r="RCR5" s="498"/>
      <c r="RCS5" s="499"/>
      <c r="RCT5" s="474"/>
      <c r="RCU5" s="474"/>
      <c r="RCV5" s="481"/>
      <c r="RCW5" s="474"/>
      <c r="RCX5" s="498"/>
      <c r="RCY5" s="499"/>
      <c r="RCZ5" s="474"/>
      <c r="RDA5" s="474"/>
      <c r="RDB5" s="481"/>
      <c r="RDC5" s="474"/>
      <c r="RDD5" s="498"/>
      <c r="RDE5" s="499"/>
      <c r="RDF5" s="474"/>
      <c r="RDG5" s="474"/>
      <c r="RDH5" s="481"/>
      <c r="RDI5" s="474"/>
      <c r="RDJ5" s="498"/>
      <c r="RDK5" s="499"/>
      <c r="RDL5" s="474"/>
      <c r="RDM5" s="474"/>
      <c r="RDN5" s="481"/>
      <c r="RDO5" s="474"/>
      <c r="RDP5" s="498"/>
      <c r="RDQ5" s="499"/>
      <c r="RDR5" s="474"/>
      <c r="RDS5" s="474"/>
      <c r="RDT5" s="481"/>
      <c r="RDU5" s="474"/>
      <c r="RDV5" s="498"/>
      <c r="RDW5" s="499"/>
      <c r="RDX5" s="474"/>
      <c r="RDY5" s="474"/>
      <c r="RDZ5" s="481"/>
      <c r="REA5" s="474"/>
      <c r="REB5" s="498"/>
      <c r="REC5" s="499"/>
      <c r="RED5" s="474"/>
      <c r="REE5" s="474"/>
      <c r="REF5" s="481"/>
      <c r="REG5" s="474"/>
      <c r="REH5" s="498"/>
      <c r="REI5" s="499"/>
      <c r="REJ5" s="474"/>
      <c r="REK5" s="474"/>
      <c r="REL5" s="481"/>
      <c r="REM5" s="474"/>
      <c r="REN5" s="498"/>
      <c r="REO5" s="499"/>
      <c r="REP5" s="474"/>
      <c r="REQ5" s="474"/>
      <c r="RER5" s="481"/>
      <c r="RES5" s="474"/>
      <c r="RET5" s="498"/>
      <c r="REU5" s="499"/>
      <c r="REV5" s="474"/>
      <c r="REW5" s="474"/>
      <c r="REX5" s="481"/>
      <c r="REY5" s="474"/>
      <c r="REZ5" s="498"/>
      <c r="RFA5" s="499"/>
      <c r="RFB5" s="474"/>
      <c r="RFC5" s="474"/>
      <c r="RFD5" s="481"/>
      <c r="RFE5" s="474"/>
      <c r="RFF5" s="498"/>
      <c r="RFG5" s="499"/>
      <c r="RFH5" s="474"/>
      <c r="RFI5" s="474"/>
      <c r="RFJ5" s="481"/>
      <c r="RFK5" s="474"/>
      <c r="RFL5" s="498"/>
      <c r="RFM5" s="499"/>
      <c r="RFN5" s="474"/>
      <c r="RFO5" s="474"/>
      <c r="RFP5" s="481"/>
      <c r="RFQ5" s="474"/>
      <c r="RFR5" s="498"/>
      <c r="RFS5" s="499"/>
      <c r="RFT5" s="474"/>
      <c r="RFU5" s="474"/>
      <c r="RFV5" s="481"/>
      <c r="RFW5" s="474"/>
      <c r="RFX5" s="498"/>
      <c r="RFY5" s="499"/>
      <c r="RFZ5" s="474"/>
      <c r="RGA5" s="474"/>
      <c r="RGB5" s="481"/>
      <c r="RGC5" s="474"/>
      <c r="RGD5" s="498"/>
      <c r="RGE5" s="499"/>
      <c r="RGF5" s="474"/>
      <c r="RGG5" s="474"/>
      <c r="RGH5" s="481"/>
      <c r="RGI5" s="474"/>
      <c r="RGJ5" s="498"/>
      <c r="RGK5" s="499"/>
      <c r="RGL5" s="474"/>
      <c r="RGM5" s="474"/>
      <c r="RGN5" s="481"/>
      <c r="RGO5" s="474"/>
      <c r="RGP5" s="498"/>
      <c r="RGQ5" s="499"/>
      <c r="RGR5" s="474"/>
      <c r="RGS5" s="474"/>
      <c r="RGT5" s="481"/>
      <c r="RGU5" s="474"/>
      <c r="RGV5" s="498"/>
      <c r="RGW5" s="499"/>
      <c r="RGX5" s="474"/>
      <c r="RGY5" s="474"/>
      <c r="RGZ5" s="481"/>
      <c r="RHA5" s="474"/>
      <c r="RHB5" s="498"/>
      <c r="RHC5" s="499"/>
      <c r="RHD5" s="474"/>
      <c r="RHE5" s="474"/>
      <c r="RHF5" s="481"/>
      <c r="RHG5" s="474"/>
      <c r="RHH5" s="498"/>
      <c r="RHI5" s="499"/>
      <c r="RHJ5" s="474"/>
      <c r="RHK5" s="474"/>
      <c r="RHL5" s="481"/>
      <c r="RHM5" s="474"/>
      <c r="RHN5" s="498"/>
      <c r="RHO5" s="499"/>
      <c r="RHP5" s="474"/>
      <c r="RHQ5" s="474"/>
      <c r="RHR5" s="481"/>
      <c r="RHS5" s="474"/>
      <c r="RHT5" s="498"/>
      <c r="RHU5" s="499"/>
      <c r="RHV5" s="474"/>
      <c r="RHW5" s="474"/>
      <c r="RHX5" s="481"/>
      <c r="RHY5" s="474"/>
      <c r="RHZ5" s="498"/>
      <c r="RIA5" s="499"/>
      <c r="RIB5" s="474"/>
      <c r="RIC5" s="474"/>
      <c r="RID5" s="481"/>
      <c r="RIE5" s="474"/>
      <c r="RIF5" s="498"/>
      <c r="RIG5" s="499"/>
      <c r="RIH5" s="474"/>
      <c r="RII5" s="474"/>
      <c r="RIJ5" s="481"/>
      <c r="RIK5" s="474"/>
      <c r="RIL5" s="498"/>
      <c r="RIM5" s="499"/>
      <c r="RIN5" s="474"/>
      <c r="RIO5" s="474"/>
      <c r="RIP5" s="481"/>
      <c r="RIQ5" s="474"/>
      <c r="RIR5" s="498"/>
      <c r="RIS5" s="499"/>
      <c r="RIT5" s="474"/>
      <c r="RIU5" s="474"/>
      <c r="RIV5" s="481"/>
      <c r="RIW5" s="474"/>
      <c r="RIX5" s="498"/>
      <c r="RIY5" s="499"/>
      <c r="RIZ5" s="474"/>
      <c r="RJA5" s="474"/>
      <c r="RJB5" s="481"/>
      <c r="RJC5" s="474"/>
      <c r="RJD5" s="498"/>
      <c r="RJE5" s="499"/>
      <c r="RJF5" s="474"/>
      <c r="RJG5" s="474"/>
      <c r="RJH5" s="481"/>
      <c r="RJI5" s="474"/>
      <c r="RJJ5" s="498"/>
      <c r="RJK5" s="499"/>
      <c r="RJL5" s="474"/>
      <c r="RJM5" s="474"/>
      <c r="RJN5" s="481"/>
      <c r="RJO5" s="474"/>
      <c r="RJP5" s="498"/>
      <c r="RJQ5" s="499"/>
      <c r="RJR5" s="474"/>
      <c r="RJS5" s="474"/>
      <c r="RJT5" s="481"/>
      <c r="RJU5" s="474"/>
      <c r="RJV5" s="498"/>
      <c r="RJW5" s="499"/>
      <c r="RJX5" s="474"/>
      <c r="RJY5" s="474"/>
      <c r="RJZ5" s="481"/>
      <c r="RKA5" s="474"/>
      <c r="RKB5" s="498"/>
      <c r="RKC5" s="499"/>
      <c r="RKD5" s="474"/>
      <c r="RKE5" s="474"/>
      <c r="RKF5" s="481"/>
      <c r="RKG5" s="474"/>
      <c r="RKH5" s="498"/>
      <c r="RKI5" s="499"/>
      <c r="RKJ5" s="474"/>
      <c r="RKK5" s="474"/>
      <c r="RKL5" s="481"/>
      <c r="RKM5" s="474"/>
      <c r="RKN5" s="498"/>
      <c r="RKO5" s="499"/>
      <c r="RKP5" s="474"/>
      <c r="RKQ5" s="474"/>
      <c r="RKR5" s="481"/>
      <c r="RKS5" s="474"/>
      <c r="RKT5" s="498"/>
      <c r="RKU5" s="499"/>
      <c r="RKV5" s="474"/>
      <c r="RKW5" s="474"/>
      <c r="RKX5" s="481"/>
      <c r="RKY5" s="474"/>
      <c r="RKZ5" s="498"/>
      <c r="RLA5" s="499"/>
      <c r="RLB5" s="474"/>
      <c r="RLC5" s="474"/>
      <c r="RLD5" s="481"/>
      <c r="RLE5" s="474"/>
      <c r="RLF5" s="498"/>
      <c r="RLG5" s="499"/>
      <c r="RLH5" s="474"/>
      <c r="RLI5" s="474"/>
      <c r="RLJ5" s="481"/>
      <c r="RLK5" s="474"/>
      <c r="RLL5" s="498"/>
      <c r="RLM5" s="499"/>
      <c r="RLN5" s="474"/>
      <c r="RLO5" s="474"/>
      <c r="RLP5" s="481"/>
      <c r="RLQ5" s="474"/>
      <c r="RLR5" s="498"/>
      <c r="RLS5" s="499"/>
      <c r="RLT5" s="474"/>
      <c r="RLU5" s="474"/>
      <c r="RLV5" s="481"/>
      <c r="RLW5" s="474"/>
      <c r="RLX5" s="498"/>
      <c r="RLY5" s="499"/>
      <c r="RLZ5" s="474"/>
      <c r="RMA5" s="474"/>
      <c r="RMB5" s="481"/>
      <c r="RMC5" s="474"/>
      <c r="RMD5" s="498"/>
      <c r="RME5" s="499"/>
      <c r="RMF5" s="474"/>
      <c r="RMG5" s="474"/>
      <c r="RMH5" s="481"/>
      <c r="RMI5" s="474"/>
      <c r="RMJ5" s="498"/>
      <c r="RMK5" s="499"/>
      <c r="RML5" s="474"/>
      <c r="RMM5" s="474"/>
      <c r="RMN5" s="481"/>
      <c r="RMO5" s="474"/>
      <c r="RMP5" s="498"/>
      <c r="RMQ5" s="499"/>
      <c r="RMR5" s="474"/>
      <c r="RMS5" s="474"/>
      <c r="RMT5" s="481"/>
      <c r="RMU5" s="474"/>
      <c r="RMV5" s="498"/>
      <c r="RMW5" s="499"/>
      <c r="RMX5" s="474"/>
      <c r="RMY5" s="474"/>
      <c r="RMZ5" s="481"/>
      <c r="RNA5" s="474"/>
      <c r="RNB5" s="498"/>
      <c r="RNC5" s="499"/>
      <c r="RND5" s="474"/>
      <c r="RNE5" s="474"/>
      <c r="RNF5" s="481"/>
      <c r="RNG5" s="474"/>
      <c r="RNH5" s="498"/>
      <c r="RNI5" s="499"/>
      <c r="RNJ5" s="474"/>
      <c r="RNK5" s="474"/>
      <c r="RNL5" s="481"/>
      <c r="RNM5" s="474"/>
      <c r="RNN5" s="498"/>
      <c r="RNO5" s="499"/>
      <c r="RNP5" s="474"/>
      <c r="RNQ5" s="474"/>
      <c r="RNR5" s="481"/>
      <c r="RNS5" s="474"/>
      <c r="RNT5" s="498"/>
      <c r="RNU5" s="499"/>
      <c r="RNV5" s="474"/>
      <c r="RNW5" s="474"/>
      <c r="RNX5" s="481"/>
      <c r="RNY5" s="474"/>
      <c r="RNZ5" s="498"/>
      <c r="ROA5" s="499"/>
      <c r="ROB5" s="474"/>
      <c r="ROC5" s="474"/>
      <c r="ROD5" s="481"/>
      <c r="ROE5" s="474"/>
      <c r="ROF5" s="498"/>
      <c r="ROG5" s="499"/>
      <c r="ROH5" s="474"/>
      <c r="ROI5" s="474"/>
      <c r="ROJ5" s="481"/>
      <c r="ROK5" s="474"/>
      <c r="ROL5" s="498"/>
      <c r="ROM5" s="499"/>
      <c r="RON5" s="474"/>
      <c r="ROO5" s="474"/>
      <c r="ROP5" s="481"/>
      <c r="ROQ5" s="474"/>
      <c r="ROR5" s="498"/>
      <c r="ROS5" s="499"/>
      <c r="ROT5" s="474"/>
      <c r="ROU5" s="474"/>
      <c r="ROV5" s="481"/>
      <c r="ROW5" s="474"/>
      <c r="ROX5" s="498"/>
      <c r="ROY5" s="499"/>
      <c r="ROZ5" s="474"/>
      <c r="RPA5" s="474"/>
      <c r="RPB5" s="481"/>
      <c r="RPC5" s="474"/>
      <c r="RPD5" s="498"/>
      <c r="RPE5" s="499"/>
      <c r="RPF5" s="474"/>
      <c r="RPG5" s="474"/>
      <c r="RPH5" s="481"/>
      <c r="RPI5" s="474"/>
      <c r="RPJ5" s="498"/>
      <c r="RPK5" s="499"/>
      <c r="RPL5" s="474"/>
      <c r="RPM5" s="474"/>
      <c r="RPN5" s="481"/>
      <c r="RPO5" s="474"/>
      <c r="RPP5" s="498"/>
      <c r="RPQ5" s="499"/>
      <c r="RPR5" s="474"/>
      <c r="RPS5" s="474"/>
      <c r="RPT5" s="481"/>
      <c r="RPU5" s="474"/>
      <c r="RPV5" s="498"/>
      <c r="RPW5" s="499"/>
      <c r="RPX5" s="474"/>
      <c r="RPY5" s="474"/>
      <c r="RPZ5" s="481"/>
      <c r="RQA5" s="474"/>
      <c r="RQB5" s="498"/>
      <c r="RQC5" s="499"/>
      <c r="RQD5" s="474"/>
      <c r="RQE5" s="474"/>
      <c r="RQF5" s="481"/>
      <c r="RQG5" s="474"/>
      <c r="RQH5" s="498"/>
      <c r="RQI5" s="499"/>
      <c r="RQJ5" s="474"/>
      <c r="RQK5" s="474"/>
      <c r="RQL5" s="481"/>
      <c r="RQM5" s="474"/>
      <c r="RQN5" s="498"/>
      <c r="RQO5" s="499"/>
      <c r="RQP5" s="474"/>
      <c r="RQQ5" s="474"/>
      <c r="RQR5" s="481"/>
      <c r="RQS5" s="474"/>
      <c r="RQT5" s="498"/>
      <c r="RQU5" s="499"/>
      <c r="RQV5" s="474"/>
      <c r="RQW5" s="474"/>
      <c r="RQX5" s="481"/>
      <c r="RQY5" s="474"/>
      <c r="RQZ5" s="498"/>
      <c r="RRA5" s="499"/>
      <c r="RRB5" s="474"/>
      <c r="RRC5" s="474"/>
      <c r="RRD5" s="481"/>
      <c r="RRE5" s="474"/>
      <c r="RRF5" s="498"/>
      <c r="RRG5" s="499"/>
      <c r="RRH5" s="474"/>
      <c r="RRI5" s="474"/>
      <c r="RRJ5" s="481"/>
      <c r="RRK5" s="474"/>
      <c r="RRL5" s="498"/>
      <c r="RRM5" s="499"/>
      <c r="RRN5" s="474"/>
      <c r="RRO5" s="474"/>
      <c r="RRP5" s="481"/>
      <c r="RRQ5" s="474"/>
      <c r="RRR5" s="498"/>
      <c r="RRS5" s="499"/>
      <c r="RRT5" s="474"/>
      <c r="RRU5" s="474"/>
      <c r="RRV5" s="481"/>
      <c r="RRW5" s="474"/>
      <c r="RRX5" s="498"/>
      <c r="RRY5" s="499"/>
      <c r="RRZ5" s="474"/>
      <c r="RSA5" s="474"/>
      <c r="RSB5" s="481"/>
      <c r="RSC5" s="474"/>
      <c r="RSD5" s="498"/>
      <c r="RSE5" s="499"/>
      <c r="RSF5" s="474"/>
      <c r="RSG5" s="474"/>
      <c r="RSH5" s="481"/>
      <c r="RSI5" s="474"/>
      <c r="RSJ5" s="498"/>
      <c r="RSK5" s="499"/>
      <c r="RSL5" s="474"/>
      <c r="RSM5" s="474"/>
      <c r="RSN5" s="481"/>
      <c r="RSO5" s="474"/>
      <c r="RSP5" s="498"/>
      <c r="RSQ5" s="499"/>
      <c r="RSR5" s="474"/>
      <c r="RSS5" s="474"/>
      <c r="RST5" s="481"/>
      <c r="RSU5" s="474"/>
      <c r="RSV5" s="498"/>
      <c r="RSW5" s="499"/>
      <c r="RSX5" s="474"/>
      <c r="RSY5" s="474"/>
      <c r="RSZ5" s="481"/>
      <c r="RTA5" s="474"/>
      <c r="RTB5" s="498"/>
      <c r="RTC5" s="499"/>
      <c r="RTD5" s="474"/>
      <c r="RTE5" s="474"/>
      <c r="RTF5" s="481"/>
      <c r="RTG5" s="474"/>
      <c r="RTH5" s="498"/>
      <c r="RTI5" s="499"/>
      <c r="RTJ5" s="474"/>
      <c r="RTK5" s="474"/>
      <c r="RTL5" s="481"/>
      <c r="RTM5" s="474"/>
      <c r="RTN5" s="498"/>
      <c r="RTO5" s="499"/>
      <c r="RTP5" s="474"/>
      <c r="RTQ5" s="474"/>
      <c r="RTR5" s="481"/>
      <c r="RTS5" s="474"/>
      <c r="RTT5" s="498"/>
      <c r="RTU5" s="499"/>
      <c r="RTV5" s="474"/>
      <c r="RTW5" s="474"/>
      <c r="RTX5" s="481"/>
      <c r="RTY5" s="474"/>
      <c r="RTZ5" s="498"/>
      <c r="RUA5" s="499"/>
      <c r="RUB5" s="474"/>
      <c r="RUC5" s="474"/>
      <c r="RUD5" s="481"/>
      <c r="RUE5" s="474"/>
      <c r="RUF5" s="498"/>
      <c r="RUG5" s="499"/>
      <c r="RUH5" s="474"/>
      <c r="RUI5" s="474"/>
      <c r="RUJ5" s="481"/>
      <c r="RUK5" s="474"/>
      <c r="RUL5" s="498"/>
      <c r="RUM5" s="499"/>
      <c r="RUN5" s="474"/>
      <c r="RUO5" s="474"/>
      <c r="RUP5" s="481"/>
      <c r="RUQ5" s="474"/>
      <c r="RUR5" s="498"/>
      <c r="RUS5" s="499"/>
      <c r="RUT5" s="474"/>
      <c r="RUU5" s="474"/>
      <c r="RUV5" s="481"/>
      <c r="RUW5" s="474"/>
      <c r="RUX5" s="498"/>
      <c r="RUY5" s="499"/>
      <c r="RUZ5" s="474"/>
      <c r="RVA5" s="474"/>
      <c r="RVB5" s="481"/>
      <c r="RVC5" s="474"/>
      <c r="RVD5" s="498"/>
      <c r="RVE5" s="499"/>
      <c r="RVF5" s="474"/>
      <c r="RVG5" s="474"/>
      <c r="RVH5" s="481"/>
      <c r="RVI5" s="474"/>
      <c r="RVJ5" s="498"/>
      <c r="RVK5" s="499"/>
      <c r="RVL5" s="474"/>
      <c r="RVM5" s="474"/>
      <c r="RVN5" s="481"/>
      <c r="RVO5" s="474"/>
      <c r="RVP5" s="498"/>
      <c r="RVQ5" s="499"/>
      <c r="RVR5" s="474"/>
      <c r="RVS5" s="474"/>
      <c r="RVT5" s="481"/>
      <c r="RVU5" s="474"/>
      <c r="RVV5" s="498"/>
      <c r="RVW5" s="499"/>
      <c r="RVX5" s="474"/>
      <c r="RVY5" s="474"/>
      <c r="RVZ5" s="481"/>
      <c r="RWA5" s="474"/>
      <c r="RWB5" s="498"/>
      <c r="RWC5" s="499"/>
      <c r="RWD5" s="474"/>
      <c r="RWE5" s="474"/>
      <c r="RWF5" s="481"/>
      <c r="RWG5" s="474"/>
      <c r="RWH5" s="498"/>
      <c r="RWI5" s="499"/>
      <c r="RWJ5" s="474"/>
      <c r="RWK5" s="474"/>
      <c r="RWL5" s="481"/>
      <c r="RWM5" s="474"/>
      <c r="RWN5" s="498"/>
      <c r="RWO5" s="499"/>
      <c r="RWP5" s="474"/>
      <c r="RWQ5" s="474"/>
      <c r="RWR5" s="481"/>
      <c r="RWS5" s="474"/>
      <c r="RWT5" s="498"/>
      <c r="RWU5" s="499"/>
      <c r="RWV5" s="474"/>
      <c r="RWW5" s="474"/>
      <c r="RWX5" s="481"/>
      <c r="RWY5" s="474"/>
      <c r="RWZ5" s="498"/>
      <c r="RXA5" s="499"/>
      <c r="RXB5" s="474"/>
      <c r="RXC5" s="474"/>
      <c r="RXD5" s="481"/>
      <c r="RXE5" s="474"/>
      <c r="RXF5" s="498"/>
      <c r="RXG5" s="499"/>
      <c r="RXH5" s="474"/>
      <c r="RXI5" s="474"/>
      <c r="RXJ5" s="481"/>
      <c r="RXK5" s="474"/>
      <c r="RXL5" s="498"/>
      <c r="RXM5" s="499"/>
      <c r="RXN5" s="474"/>
      <c r="RXO5" s="474"/>
      <c r="RXP5" s="481"/>
      <c r="RXQ5" s="474"/>
      <c r="RXR5" s="498"/>
      <c r="RXS5" s="499"/>
      <c r="RXT5" s="474"/>
      <c r="RXU5" s="474"/>
      <c r="RXV5" s="481"/>
      <c r="RXW5" s="474"/>
      <c r="RXX5" s="498"/>
      <c r="RXY5" s="499"/>
      <c r="RXZ5" s="474"/>
      <c r="RYA5" s="474"/>
      <c r="RYB5" s="481"/>
      <c r="RYC5" s="474"/>
      <c r="RYD5" s="498"/>
      <c r="RYE5" s="499"/>
      <c r="RYF5" s="474"/>
      <c r="RYG5" s="474"/>
      <c r="RYH5" s="481"/>
      <c r="RYI5" s="474"/>
      <c r="RYJ5" s="498"/>
      <c r="RYK5" s="499"/>
      <c r="RYL5" s="474"/>
      <c r="RYM5" s="474"/>
      <c r="RYN5" s="481"/>
      <c r="RYO5" s="474"/>
      <c r="RYP5" s="498"/>
      <c r="RYQ5" s="499"/>
      <c r="RYR5" s="474"/>
      <c r="RYS5" s="474"/>
      <c r="RYT5" s="481"/>
      <c r="RYU5" s="474"/>
      <c r="RYV5" s="498"/>
      <c r="RYW5" s="499"/>
      <c r="RYX5" s="474"/>
      <c r="RYY5" s="474"/>
      <c r="RYZ5" s="481"/>
      <c r="RZA5" s="474"/>
      <c r="RZB5" s="498"/>
      <c r="RZC5" s="499"/>
      <c r="RZD5" s="474"/>
      <c r="RZE5" s="474"/>
      <c r="RZF5" s="481"/>
      <c r="RZG5" s="474"/>
      <c r="RZH5" s="498"/>
      <c r="RZI5" s="499"/>
      <c r="RZJ5" s="474"/>
      <c r="RZK5" s="474"/>
      <c r="RZL5" s="481"/>
      <c r="RZM5" s="474"/>
      <c r="RZN5" s="498"/>
      <c r="RZO5" s="499"/>
      <c r="RZP5" s="474"/>
      <c r="RZQ5" s="474"/>
      <c r="RZR5" s="481"/>
      <c r="RZS5" s="474"/>
      <c r="RZT5" s="498"/>
      <c r="RZU5" s="499"/>
      <c r="RZV5" s="474"/>
      <c r="RZW5" s="474"/>
      <c r="RZX5" s="481"/>
      <c r="RZY5" s="474"/>
      <c r="RZZ5" s="498"/>
      <c r="SAA5" s="499"/>
      <c r="SAB5" s="474"/>
      <c r="SAC5" s="474"/>
      <c r="SAD5" s="481"/>
      <c r="SAE5" s="474"/>
      <c r="SAF5" s="498"/>
      <c r="SAG5" s="499"/>
      <c r="SAH5" s="474"/>
      <c r="SAI5" s="474"/>
      <c r="SAJ5" s="481"/>
      <c r="SAK5" s="474"/>
      <c r="SAL5" s="498"/>
      <c r="SAM5" s="499"/>
      <c r="SAN5" s="474"/>
      <c r="SAO5" s="474"/>
      <c r="SAP5" s="481"/>
      <c r="SAQ5" s="474"/>
      <c r="SAR5" s="498"/>
      <c r="SAS5" s="499"/>
      <c r="SAT5" s="474"/>
      <c r="SAU5" s="474"/>
      <c r="SAV5" s="481"/>
      <c r="SAW5" s="474"/>
      <c r="SAX5" s="498"/>
      <c r="SAY5" s="499"/>
      <c r="SAZ5" s="474"/>
      <c r="SBA5" s="474"/>
      <c r="SBB5" s="481"/>
      <c r="SBC5" s="474"/>
      <c r="SBD5" s="498"/>
      <c r="SBE5" s="499"/>
      <c r="SBF5" s="474"/>
      <c r="SBG5" s="474"/>
      <c r="SBH5" s="481"/>
      <c r="SBI5" s="474"/>
      <c r="SBJ5" s="498"/>
      <c r="SBK5" s="499"/>
      <c r="SBL5" s="474"/>
      <c r="SBM5" s="474"/>
      <c r="SBN5" s="481"/>
      <c r="SBO5" s="474"/>
      <c r="SBP5" s="498"/>
      <c r="SBQ5" s="499"/>
      <c r="SBR5" s="474"/>
      <c r="SBS5" s="474"/>
      <c r="SBT5" s="481"/>
      <c r="SBU5" s="474"/>
      <c r="SBV5" s="498"/>
      <c r="SBW5" s="499"/>
      <c r="SBX5" s="474"/>
      <c r="SBY5" s="474"/>
      <c r="SBZ5" s="481"/>
      <c r="SCA5" s="474"/>
      <c r="SCB5" s="498"/>
      <c r="SCC5" s="499"/>
      <c r="SCD5" s="474"/>
      <c r="SCE5" s="474"/>
      <c r="SCF5" s="481"/>
      <c r="SCG5" s="474"/>
      <c r="SCH5" s="498"/>
      <c r="SCI5" s="499"/>
      <c r="SCJ5" s="474"/>
      <c r="SCK5" s="474"/>
      <c r="SCL5" s="481"/>
      <c r="SCM5" s="474"/>
      <c r="SCN5" s="498"/>
      <c r="SCO5" s="499"/>
      <c r="SCP5" s="474"/>
      <c r="SCQ5" s="474"/>
      <c r="SCR5" s="481"/>
      <c r="SCS5" s="474"/>
      <c r="SCT5" s="498"/>
      <c r="SCU5" s="499"/>
      <c r="SCV5" s="474"/>
      <c r="SCW5" s="474"/>
      <c r="SCX5" s="481"/>
      <c r="SCY5" s="474"/>
      <c r="SCZ5" s="498"/>
      <c r="SDA5" s="499"/>
      <c r="SDB5" s="474"/>
      <c r="SDC5" s="474"/>
      <c r="SDD5" s="481"/>
      <c r="SDE5" s="474"/>
      <c r="SDF5" s="498"/>
      <c r="SDG5" s="499"/>
      <c r="SDH5" s="474"/>
      <c r="SDI5" s="474"/>
      <c r="SDJ5" s="481"/>
      <c r="SDK5" s="474"/>
      <c r="SDL5" s="498"/>
      <c r="SDM5" s="499"/>
      <c r="SDN5" s="474"/>
      <c r="SDO5" s="474"/>
      <c r="SDP5" s="481"/>
      <c r="SDQ5" s="474"/>
      <c r="SDR5" s="498"/>
      <c r="SDS5" s="499"/>
      <c r="SDT5" s="474"/>
      <c r="SDU5" s="474"/>
      <c r="SDV5" s="481"/>
      <c r="SDW5" s="474"/>
      <c r="SDX5" s="498"/>
      <c r="SDY5" s="499"/>
      <c r="SDZ5" s="474"/>
      <c r="SEA5" s="474"/>
      <c r="SEB5" s="481"/>
      <c r="SEC5" s="474"/>
      <c r="SED5" s="498"/>
      <c r="SEE5" s="499"/>
      <c r="SEF5" s="474"/>
      <c r="SEG5" s="474"/>
      <c r="SEH5" s="481"/>
      <c r="SEI5" s="474"/>
      <c r="SEJ5" s="498"/>
      <c r="SEK5" s="499"/>
      <c r="SEL5" s="474"/>
      <c r="SEM5" s="474"/>
      <c r="SEN5" s="481"/>
      <c r="SEO5" s="474"/>
      <c r="SEP5" s="498"/>
      <c r="SEQ5" s="499"/>
      <c r="SER5" s="474"/>
      <c r="SES5" s="474"/>
      <c r="SET5" s="481"/>
      <c r="SEU5" s="474"/>
      <c r="SEV5" s="498"/>
      <c r="SEW5" s="499"/>
      <c r="SEX5" s="474"/>
      <c r="SEY5" s="474"/>
      <c r="SEZ5" s="481"/>
      <c r="SFA5" s="474"/>
      <c r="SFB5" s="498"/>
      <c r="SFC5" s="499"/>
      <c r="SFD5" s="474"/>
      <c r="SFE5" s="474"/>
      <c r="SFF5" s="481"/>
      <c r="SFG5" s="474"/>
      <c r="SFH5" s="498"/>
      <c r="SFI5" s="499"/>
      <c r="SFJ5" s="474"/>
      <c r="SFK5" s="474"/>
      <c r="SFL5" s="481"/>
      <c r="SFM5" s="474"/>
      <c r="SFN5" s="498"/>
      <c r="SFO5" s="499"/>
      <c r="SFP5" s="474"/>
      <c r="SFQ5" s="474"/>
      <c r="SFR5" s="481"/>
      <c r="SFS5" s="474"/>
      <c r="SFT5" s="498"/>
      <c r="SFU5" s="499"/>
      <c r="SFV5" s="474"/>
      <c r="SFW5" s="474"/>
      <c r="SFX5" s="481"/>
      <c r="SFY5" s="474"/>
      <c r="SFZ5" s="498"/>
      <c r="SGA5" s="499"/>
      <c r="SGB5" s="474"/>
      <c r="SGC5" s="474"/>
      <c r="SGD5" s="481"/>
      <c r="SGE5" s="474"/>
      <c r="SGF5" s="498"/>
      <c r="SGG5" s="499"/>
      <c r="SGH5" s="474"/>
      <c r="SGI5" s="474"/>
      <c r="SGJ5" s="481"/>
      <c r="SGK5" s="474"/>
      <c r="SGL5" s="498"/>
      <c r="SGM5" s="499"/>
      <c r="SGN5" s="474"/>
      <c r="SGO5" s="474"/>
      <c r="SGP5" s="481"/>
      <c r="SGQ5" s="474"/>
      <c r="SGR5" s="498"/>
      <c r="SGS5" s="499"/>
      <c r="SGT5" s="474"/>
      <c r="SGU5" s="474"/>
      <c r="SGV5" s="481"/>
      <c r="SGW5" s="474"/>
      <c r="SGX5" s="498"/>
      <c r="SGY5" s="499"/>
      <c r="SGZ5" s="474"/>
      <c r="SHA5" s="474"/>
      <c r="SHB5" s="481"/>
      <c r="SHC5" s="474"/>
      <c r="SHD5" s="498"/>
      <c r="SHE5" s="499"/>
      <c r="SHF5" s="474"/>
      <c r="SHG5" s="474"/>
      <c r="SHH5" s="481"/>
      <c r="SHI5" s="474"/>
      <c r="SHJ5" s="498"/>
      <c r="SHK5" s="499"/>
      <c r="SHL5" s="474"/>
      <c r="SHM5" s="474"/>
      <c r="SHN5" s="481"/>
      <c r="SHO5" s="474"/>
      <c r="SHP5" s="498"/>
      <c r="SHQ5" s="499"/>
      <c r="SHR5" s="474"/>
      <c r="SHS5" s="474"/>
      <c r="SHT5" s="481"/>
      <c r="SHU5" s="474"/>
      <c r="SHV5" s="498"/>
      <c r="SHW5" s="499"/>
      <c r="SHX5" s="474"/>
      <c r="SHY5" s="474"/>
      <c r="SHZ5" s="481"/>
      <c r="SIA5" s="474"/>
      <c r="SIB5" s="498"/>
      <c r="SIC5" s="499"/>
      <c r="SID5" s="474"/>
      <c r="SIE5" s="474"/>
      <c r="SIF5" s="481"/>
      <c r="SIG5" s="474"/>
      <c r="SIH5" s="498"/>
      <c r="SII5" s="499"/>
      <c r="SIJ5" s="474"/>
      <c r="SIK5" s="474"/>
      <c r="SIL5" s="481"/>
      <c r="SIM5" s="474"/>
      <c r="SIN5" s="498"/>
      <c r="SIO5" s="499"/>
      <c r="SIP5" s="474"/>
      <c r="SIQ5" s="474"/>
      <c r="SIR5" s="481"/>
      <c r="SIS5" s="474"/>
      <c r="SIT5" s="498"/>
      <c r="SIU5" s="499"/>
      <c r="SIV5" s="474"/>
      <c r="SIW5" s="474"/>
      <c r="SIX5" s="481"/>
      <c r="SIY5" s="474"/>
      <c r="SIZ5" s="498"/>
      <c r="SJA5" s="499"/>
      <c r="SJB5" s="474"/>
      <c r="SJC5" s="474"/>
      <c r="SJD5" s="481"/>
      <c r="SJE5" s="474"/>
      <c r="SJF5" s="498"/>
      <c r="SJG5" s="499"/>
      <c r="SJH5" s="474"/>
      <c r="SJI5" s="474"/>
      <c r="SJJ5" s="481"/>
      <c r="SJK5" s="474"/>
      <c r="SJL5" s="498"/>
      <c r="SJM5" s="499"/>
      <c r="SJN5" s="474"/>
      <c r="SJO5" s="474"/>
      <c r="SJP5" s="481"/>
      <c r="SJQ5" s="474"/>
      <c r="SJR5" s="498"/>
      <c r="SJS5" s="499"/>
      <c r="SJT5" s="474"/>
      <c r="SJU5" s="474"/>
      <c r="SJV5" s="481"/>
      <c r="SJW5" s="474"/>
      <c r="SJX5" s="498"/>
      <c r="SJY5" s="499"/>
      <c r="SJZ5" s="474"/>
      <c r="SKA5" s="474"/>
      <c r="SKB5" s="481"/>
      <c r="SKC5" s="474"/>
      <c r="SKD5" s="498"/>
      <c r="SKE5" s="499"/>
      <c r="SKF5" s="474"/>
      <c r="SKG5" s="474"/>
      <c r="SKH5" s="481"/>
      <c r="SKI5" s="474"/>
      <c r="SKJ5" s="498"/>
      <c r="SKK5" s="499"/>
      <c r="SKL5" s="474"/>
      <c r="SKM5" s="474"/>
      <c r="SKN5" s="481"/>
      <c r="SKO5" s="474"/>
      <c r="SKP5" s="498"/>
      <c r="SKQ5" s="499"/>
      <c r="SKR5" s="474"/>
      <c r="SKS5" s="474"/>
      <c r="SKT5" s="481"/>
      <c r="SKU5" s="474"/>
      <c r="SKV5" s="498"/>
      <c r="SKW5" s="499"/>
      <c r="SKX5" s="474"/>
      <c r="SKY5" s="474"/>
      <c r="SKZ5" s="481"/>
      <c r="SLA5" s="474"/>
      <c r="SLB5" s="498"/>
      <c r="SLC5" s="499"/>
      <c r="SLD5" s="474"/>
      <c r="SLE5" s="474"/>
      <c r="SLF5" s="481"/>
      <c r="SLG5" s="474"/>
      <c r="SLH5" s="498"/>
      <c r="SLI5" s="499"/>
      <c r="SLJ5" s="474"/>
      <c r="SLK5" s="474"/>
      <c r="SLL5" s="481"/>
      <c r="SLM5" s="474"/>
      <c r="SLN5" s="498"/>
      <c r="SLO5" s="499"/>
      <c r="SLP5" s="474"/>
      <c r="SLQ5" s="474"/>
      <c r="SLR5" s="481"/>
      <c r="SLS5" s="474"/>
      <c r="SLT5" s="498"/>
      <c r="SLU5" s="499"/>
      <c r="SLV5" s="474"/>
      <c r="SLW5" s="474"/>
      <c r="SLX5" s="481"/>
      <c r="SLY5" s="474"/>
      <c r="SLZ5" s="498"/>
      <c r="SMA5" s="499"/>
      <c r="SMB5" s="474"/>
      <c r="SMC5" s="474"/>
      <c r="SMD5" s="481"/>
      <c r="SME5" s="474"/>
      <c r="SMF5" s="498"/>
      <c r="SMG5" s="499"/>
      <c r="SMH5" s="474"/>
      <c r="SMI5" s="474"/>
      <c r="SMJ5" s="481"/>
      <c r="SMK5" s="474"/>
      <c r="SML5" s="498"/>
      <c r="SMM5" s="499"/>
      <c r="SMN5" s="474"/>
      <c r="SMO5" s="474"/>
      <c r="SMP5" s="481"/>
      <c r="SMQ5" s="474"/>
      <c r="SMR5" s="498"/>
      <c r="SMS5" s="499"/>
      <c r="SMT5" s="474"/>
      <c r="SMU5" s="474"/>
      <c r="SMV5" s="481"/>
      <c r="SMW5" s="474"/>
      <c r="SMX5" s="498"/>
      <c r="SMY5" s="499"/>
      <c r="SMZ5" s="474"/>
      <c r="SNA5" s="474"/>
      <c r="SNB5" s="481"/>
      <c r="SNC5" s="474"/>
      <c r="SND5" s="498"/>
      <c r="SNE5" s="499"/>
      <c r="SNF5" s="474"/>
      <c r="SNG5" s="474"/>
      <c r="SNH5" s="481"/>
      <c r="SNI5" s="474"/>
      <c r="SNJ5" s="498"/>
      <c r="SNK5" s="499"/>
      <c r="SNL5" s="474"/>
      <c r="SNM5" s="474"/>
      <c r="SNN5" s="481"/>
      <c r="SNO5" s="474"/>
      <c r="SNP5" s="498"/>
      <c r="SNQ5" s="499"/>
      <c r="SNR5" s="474"/>
      <c r="SNS5" s="474"/>
      <c r="SNT5" s="481"/>
      <c r="SNU5" s="474"/>
      <c r="SNV5" s="498"/>
      <c r="SNW5" s="499"/>
      <c r="SNX5" s="474"/>
      <c r="SNY5" s="474"/>
      <c r="SNZ5" s="481"/>
      <c r="SOA5" s="474"/>
      <c r="SOB5" s="498"/>
      <c r="SOC5" s="499"/>
      <c r="SOD5" s="474"/>
      <c r="SOE5" s="474"/>
      <c r="SOF5" s="481"/>
      <c r="SOG5" s="474"/>
      <c r="SOH5" s="498"/>
      <c r="SOI5" s="499"/>
      <c r="SOJ5" s="474"/>
      <c r="SOK5" s="474"/>
      <c r="SOL5" s="481"/>
      <c r="SOM5" s="474"/>
      <c r="SON5" s="498"/>
      <c r="SOO5" s="499"/>
      <c r="SOP5" s="474"/>
      <c r="SOQ5" s="474"/>
      <c r="SOR5" s="481"/>
      <c r="SOS5" s="474"/>
      <c r="SOT5" s="498"/>
      <c r="SOU5" s="499"/>
      <c r="SOV5" s="474"/>
      <c r="SOW5" s="474"/>
      <c r="SOX5" s="481"/>
      <c r="SOY5" s="474"/>
      <c r="SOZ5" s="498"/>
      <c r="SPA5" s="499"/>
      <c r="SPB5" s="474"/>
      <c r="SPC5" s="474"/>
      <c r="SPD5" s="481"/>
      <c r="SPE5" s="474"/>
      <c r="SPF5" s="498"/>
      <c r="SPG5" s="499"/>
      <c r="SPH5" s="474"/>
      <c r="SPI5" s="474"/>
      <c r="SPJ5" s="481"/>
      <c r="SPK5" s="474"/>
      <c r="SPL5" s="498"/>
      <c r="SPM5" s="499"/>
      <c r="SPN5" s="474"/>
      <c r="SPO5" s="474"/>
      <c r="SPP5" s="481"/>
      <c r="SPQ5" s="474"/>
      <c r="SPR5" s="498"/>
      <c r="SPS5" s="499"/>
      <c r="SPT5" s="474"/>
      <c r="SPU5" s="474"/>
      <c r="SPV5" s="481"/>
      <c r="SPW5" s="474"/>
      <c r="SPX5" s="498"/>
      <c r="SPY5" s="499"/>
      <c r="SPZ5" s="474"/>
      <c r="SQA5" s="474"/>
      <c r="SQB5" s="481"/>
      <c r="SQC5" s="474"/>
      <c r="SQD5" s="498"/>
      <c r="SQE5" s="499"/>
      <c r="SQF5" s="474"/>
      <c r="SQG5" s="474"/>
      <c r="SQH5" s="481"/>
      <c r="SQI5" s="474"/>
      <c r="SQJ5" s="498"/>
      <c r="SQK5" s="499"/>
      <c r="SQL5" s="474"/>
      <c r="SQM5" s="474"/>
      <c r="SQN5" s="481"/>
      <c r="SQO5" s="474"/>
      <c r="SQP5" s="498"/>
      <c r="SQQ5" s="499"/>
      <c r="SQR5" s="474"/>
      <c r="SQS5" s="474"/>
      <c r="SQT5" s="481"/>
      <c r="SQU5" s="474"/>
      <c r="SQV5" s="498"/>
      <c r="SQW5" s="499"/>
      <c r="SQX5" s="474"/>
      <c r="SQY5" s="474"/>
      <c r="SQZ5" s="481"/>
      <c r="SRA5" s="474"/>
      <c r="SRB5" s="498"/>
      <c r="SRC5" s="499"/>
      <c r="SRD5" s="474"/>
      <c r="SRE5" s="474"/>
      <c r="SRF5" s="481"/>
      <c r="SRG5" s="474"/>
      <c r="SRH5" s="498"/>
      <c r="SRI5" s="499"/>
      <c r="SRJ5" s="474"/>
      <c r="SRK5" s="474"/>
      <c r="SRL5" s="481"/>
      <c r="SRM5" s="474"/>
      <c r="SRN5" s="498"/>
      <c r="SRO5" s="499"/>
      <c r="SRP5" s="474"/>
      <c r="SRQ5" s="474"/>
      <c r="SRR5" s="481"/>
      <c r="SRS5" s="474"/>
      <c r="SRT5" s="498"/>
      <c r="SRU5" s="499"/>
      <c r="SRV5" s="474"/>
      <c r="SRW5" s="474"/>
      <c r="SRX5" s="481"/>
      <c r="SRY5" s="474"/>
      <c r="SRZ5" s="498"/>
      <c r="SSA5" s="499"/>
      <c r="SSB5" s="474"/>
      <c r="SSC5" s="474"/>
      <c r="SSD5" s="481"/>
      <c r="SSE5" s="474"/>
      <c r="SSF5" s="498"/>
      <c r="SSG5" s="499"/>
      <c r="SSH5" s="474"/>
      <c r="SSI5" s="474"/>
      <c r="SSJ5" s="481"/>
      <c r="SSK5" s="474"/>
      <c r="SSL5" s="498"/>
      <c r="SSM5" s="499"/>
      <c r="SSN5" s="474"/>
      <c r="SSO5" s="474"/>
      <c r="SSP5" s="481"/>
      <c r="SSQ5" s="474"/>
      <c r="SSR5" s="498"/>
      <c r="SSS5" s="499"/>
      <c r="SST5" s="474"/>
      <c r="SSU5" s="474"/>
      <c r="SSV5" s="481"/>
      <c r="SSW5" s="474"/>
      <c r="SSX5" s="498"/>
      <c r="SSY5" s="499"/>
      <c r="SSZ5" s="474"/>
      <c r="STA5" s="474"/>
      <c r="STB5" s="481"/>
      <c r="STC5" s="474"/>
      <c r="STD5" s="498"/>
      <c r="STE5" s="499"/>
      <c r="STF5" s="474"/>
      <c r="STG5" s="474"/>
      <c r="STH5" s="481"/>
      <c r="STI5" s="474"/>
      <c r="STJ5" s="498"/>
      <c r="STK5" s="499"/>
      <c r="STL5" s="474"/>
      <c r="STM5" s="474"/>
      <c r="STN5" s="481"/>
      <c r="STO5" s="474"/>
      <c r="STP5" s="498"/>
      <c r="STQ5" s="499"/>
      <c r="STR5" s="474"/>
      <c r="STS5" s="474"/>
      <c r="STT5" s="481"/>
      <c r="STU5" s="474"/>
      <c r="STV5" s="498"/>
      <c r="STW5" s="499"/>
      <c r="STX5" s="474"/>
      <c r="STY5" s="474"/>
      <c r="STZ5" s="481"/>
      <c r="SUA5" s="474"/>
      <c r="SUB5" s="498"/>
      <c r="SUC5" s="499"/>
      <c r="SUD5" s="474"/>
      <c r="SUE5" s="474"/>
      <c r="SUF5" s="481"/>
      <c r="SUG5" s="474"/>
      <c r="SUH5" s="498"/>
      <c r="SUI5" s="499"/>
      <c r="SUJ5" s="474"/>
      <c r="SUK5" s="474"/>
      <c r="SUL5" s="481"/>
      <c r="SUM5" s="474"/>
      <c r="SUN5" s="498"/>
      <c r="SUO5" s="499"/>
      <c r="SUP5" s="474"/>
      <c r="SUQ5" s="474"/>
      <c r="SUR5" s="481"/>
      <c r="SUS5" s="474"/>
      <c r="SUT5" s="498"/>
      <c r="SUU5" s="499"/>
      <c r="SUV5" s="474"/>
      <c r="SUW5" s="474"/>
      <c r="SUX5" s="481"/>
      <c r="SUY5" s="474"/>
      <c r="SUZ5" s="498"/>
      <c r="SVA5" s="499"/>
      <c r="SVB5" s="474"/>
      <c r="SVC5" s="474"/>
      <c r="SVD5" s="481"/>
      <c r="SVE5" s="474"/>
      <c r="SVF5" s="498"/>
      <c r="SVG5" s="499"/>
      <c r="SVH5" s="474"/>
      <c r="SVI5" s="474"/>
      <c r="SVJ5" s="481"/>
      <c r="SVK5" s="474"/>
      <c r="SVL5" s="498"/>
      <c r="SVM5" s="499"/>
      <c r="SVN5" s="474"/>
      <c r="SVO5" s="474"/>
      <c r="SVP5" s="481"/>
      <c r="SVQ5" s="474"/>
      <c r="SVR5" s="498"/>
      <c r="SVS5" s="499"/>
      <c r="SVT5" s="474"/>
      <c r="SVU5" s="474"/>
      <c r="SVV5" s="481"/>
      <c r="SVW5" s="474"/>
      <c r="SVX5" s="498"/>
      <c r="SVY5" s="499"/>
      <c r="SVZ5" s="474"/>
      <c r="SWA5" s="474"/>
      <c r="SWB5" s="481"/>
      <c r="SWC5" s="474"/>
      <c r="SWD5" s="498"/>
      <c r="SWE5" s="499"/>
      <c r="SWF5" s="474"/>
      <c r="SWG5" s="474"/>
      <c r="SWH5" s="481"/>
      <c r="SWI5" s="474"/>
      <c r="SWJ5" s="498"/>
      <c r="SWK5" s="499"/>
      <c r="SWL5" s="474"/>
      <c r="SWM5" s="474"/>
      <c r="SWN5" s="481"/>
      <c r="SWO5" s="474"/>
      <c r="SWP5" s="498"/>
      <c r="SWQ5" s="499"/>
      <c r="SWR5" s="474"/>
      <c r="SWS5" s="474"/>
      <c r="SWT5" s="481"/>
      <c r="SWU5" s="474"/>
      <c r="SWV5" s="498"/>
      <c r="SWW5" s="499"/>
      <c r="SWX5" s="474"/>
      <c r="SWY5" s="474"/>
      <c r="SWZ5" s="481"/>
      <c r="SXA5" s="474"/>
      <c r="SXB5" s="498"/>
      <c r="SXC5" s="499"/>
      <c r="SXD5" s="474"/>
      <c r="SXE5" s="474"/>
      <c r="SXF5" s="481"/>
      <c r="SXG5" s="474"/>
      <c r="SXH5" s="498"/>
      <c r="SXI5" s="499"/>
      <c r="SXJ5" s="474"/>
      <c r="SXK5" s="474"/>
      <c r="SXL5" s="481"/>
      <c r="SXM5" s="474"/>
      <c r="SXN5" s="498"/>
      <c r="SXO5" s="499"/>
      <c r="SXP5" s="474"/>
      <c r="SXQ5" s="474"/>
      <c r="SXR5" s="481"/>
      <c r="SXS5" s="474"/>
      <c r="SXT5" s="498"/>
      <c r="SXU5" s="499"/>
      <c r="SXV5" s="474"/>
      <c r="SXW5" s="474"/>
      <c r="SXX5" s="481"/>
      <c r="SXY5" s="474"/>
      <c r="SXZ5" s="498"/>
      <c r="SYA5" s="499"/>
      <c r="SYB5" s="474"/>
      <c r="SYC5" s="474"/>
      <c r="SYD5" s="481"/>
      <c r="SYE5" s="474"/>
      <c r="SYF5" s="498"/>
      <c r="SYG5" s="499"/>
      <c r="SYH5" s="474"/>
      <c r="SYI5" s="474"/>
      <c r="SYJ5" s="481"/>
      <c r="SYK5" s="474"/>
      <c r="SYL5" s="498"/>
      <c r="SYM5" s="499"/>
      <c r="SYN5" s="474"/>
      <c r="SYO5" s="474"/>
      <c r="SYP5" s="481"/>
      <c r="SYQ5" s="474"/>
      <c r="SYR5" s="498"/>
      <c r="SYS5" s="499"/>
      <c r="SYT5" s="474"/>
      <c r="SYU5" s="474"/>
      <c r="SYV5" s="481"/>
      <c r="SYW5" s="474"/>
      <c r="SYX5" s="498"/>
      <c r="SYY5" s="499"/>
      <c r="SYZ5" s="474"/>
      <c r="SZA5" s="474"/>
      <c r="SZB5" s="481"/>
      <c r="SZC5" s="474"/>
      <c r="SZD5" s="498"/>
      <c r="SZE5" s="499"/>
      <c r="SZF5" s="474"/>
      <c r="SZG5" s="474"/>
      <c r="SZH5" s="481"/>
      <c r="SZI5" s="474"/>
      <c r="SZJ5" s="498"/>
      <c r="SZK5" s="499"/>
      <c r="SZL5" s="474"/>
      <c r="SZM5" s="474"/>
      <c r="SZN5" s="481"/>
      <c r="SZO5" s="474"/>
      <c r="SZP5" s="498"/>
      <c r="SZQ5" s="499"/>
      <c r="SZR5" s="474"/>
      <c r="SZS5" s="474"/>
      <c r="SZT5" s="481"/>
      <c r="SZU5" s="474"/>
      <c r="SZV5" s="498"/>
      <c r="SZW5" s="499"/>
      <c r="SZX5" s="474"/>
      <c r="SZY5" s="474"/>
      <c r="SZZ5" s="481"/>
      <c r="TAA5" s="474"/>
      <c r="TAB5" s="498"/>
      <c r="TAC5" s="499"/>
      <c r="TAD5" s="474"/>
      <c r="TAE5" s="474"/>
      <c r="TAF5" s="481"/>
      <c r="TAG5" s="474"/>
      <c r="TAH5" s="498"/>
      <c r="TAI5" s="499"/>
      <c r="TAJ5" s="474"/>
      <c r="TAK5" s="474"/>
      <c r="TAL5" s="481"/>
      <c r="TAM5" s="474"/>
      <c r="TAN5" s="498"/>
      <c r="TAO5" s="499"/>
      <c r="TAP5" s="474"/>
      <c r="TAQ5" s="474"/>
      <c r="TAR5" s="481"/>
      <c r="TAS5" s="474"/>
      <c r="TAT5" s="498"/>
      <c r="TAU5" s="499"/>
      <c r="TAV5" s="474"/>
      <c r="TAW5" s="474"/>
      <c r="TAX5" s="481"/>
      <c r="TAY5" s="474"/>
      <c r="TAZ5" s="498"/>
      <c r="TBA5" s="499"/>
      <c r="TBB5" s="474"/>
      <c r="TBC5" s="474"/>
      <c r="TBD5" s="481"/>
      <c r="TBE5" s="474"/>
      <c r="TBF5" s="498"/>
      <c r="TBG5" s="499"/>
      <c r="TBH5" s="474"/>
      <c r="TBI5" s="474"/>
      <c r="TBJ5" s="481"/>
      <c r="TBK5" s="474"/>
      <c r="TBL5" s="498"/>
      <c r="TBM5" s="499"/>
      <c r="TBN5" s="474"/>
      <c r="TBO5" s="474"/>
      <c r="TBP5" s="481"/>
      <c r="TBQ5" s="474"/>
      <c r="TBR5" s="498"/>
      <c r="TBS5" s="499"/>
      <c r="TBT5" s="474"/>
      <c r="TBU5" s="474"/>
      <c r="TBV5" s="481"/>
      <c r="TBW5" s="474"/>
      <c r="TBX5" s="498"/>
      <c r="TBY5" s="499"/>
      <c r="TBZ5" s="474"/>
      <c r="TCA5" s="474"/>
      <c r="TCB5" s="481"/>
      <c r="TCC5" s="474"/>
      <c r="TCD5" s="498"/>
      <c r="TCE5" s="499"/>
      <c r="TCF5" s="474"/>
      <c r="TCG5" s="474"/>
      <c r="TCH5" s="481"/>
      <c r="TCI5" s="474"/>
      <c r="TCJ5" s="498"/>
      <c r="TCK5" s="499"/>
      <c r="TCL5" s="474"/>
      <c r="TCM5" s="474"/>
      <c r="TCN5" s="481"/>
      <c r="TCO5" s="474"/>
      <c r="TCP5" s="498"/>
      <c r="TCQ5" s="499"/>
      <c r="TCR5" s="474"/>
      <c r="TCS5" s="474"/>
      <c r="TCT5" s="481"/>
      <c r="TCU5" s="474"/>
      <c r="TCV5" s="498"/>
      <c r="TCW5" s="499"/>
      <c r="TCX5" s="474"/>
      <c r="TCY5" s="474"/>
      <c r="TCZ5" s="481"/>
      <c r="TDA5" s="474"/>
      <c r="TDB5" s="498"/>
      <c r="TDC5" s="499"/>
      <c r="TDD5" s="474"/>
      <c r="TDE5" s="474"/>
      <c r="TDF5" s="481"/>
      <c r="TDG5" s="474"/>
      <c r="TDH5" s="498"/>
      <c r="TDI5" s="499"/>
      <c r="TDJ5" s="474"/>
      <c r="TDK5" s="474"/>
      <c r="TDL5" s="481"/>
      <c r="TDM5" s="474"/>
      <c r="TDN5" s="498"/>
      <c r="TDO5" s="499"/>
      <c r="TDP5" s="474"/>
      <c r="TDQ5" s="474"/>
      <c r="TDR5" s="481"/>
      <c r="TDS5" s="474"/>
      <c r="TDT5" s="498"/>
      <c r="TDU5" s="499"/>
      <c r="TDV5" s="474"/>
      <c r="TDW5" s="474"/>
      <c r="TDX5" s="481"/>
      <c r="TDY5" s="474"/>
      <c r="TDZ5" s="498"/>
      <c r="TEA5" s="499"/>
      <c r="TEB5" s="474"/>
      <c r="TEC5" s="474"/>
      <c r="TED5" s="481"/>
      <c r="TEE5" s="474"/>
      <c r="TEF5" s="498"/>
      <c r="TEG5" s="499"/>
      <c r="TEH5" s="474"/>
      <c r="TEI5" s="474"/>
      <c r="TEJ5" s="481"/>
      <c r="TEK5" s="474"/>
      <c r="TEL5" s="498"/>
      <c r="TEM5" s="499"/>
      <c r="TEN5" s="474"/>
      <c r="TEO5" s="474"/>
      <c r="TEP5" s="481"/>
      <c r="TEQ5" s="474"/>
      <c r="TER5" s="498"/>
      <c r="TES5" s="499"/>
      <c r="TET5" s="474"/>
      <c r="TEU5" s="474"/>
      <c r="TEV5" s="481"/>
      <c r="TEW5" s="474"/>
      <c r="TEX5" s="498"/>
      <c r="TEY5" s="499"/>
      <c r="TEZ5" s="474"/>
      <c r="TFA5" s="474"/>
      <c r="TFB5" s="481"/>
      <c r="TFC5" s="474"/>
      <c r="TFD5" s="498"/>
      <c r="TFE5" s="499"/>
      <c r="TFF5" s="474"/>
      <c r="TFG5" s="474"/>
      <c r="TFH5" s="481"/>
      <c r="TFI5" s="474"/>
      <c r="TFJ5" s="498"/>
      <c r="TFK5" s="499"/>
      <c r="TFL5" s="474"/>
      <c r="TFM5" s="474"/>
      <c r="TFN5" s="481"/>
      <c r="TFO5" s="474"/>
      <c r="TFP5" s="498"/>
      <c r="TFQ5" s="499"/>
      <c r="TFR5" s="474"/>
      <c r="TFS5" s="474"/>
      <c r="TFT5" s="481"/>
      <c r="TFU5" s="474"/>
      <c r="TFV5" s="498"/>
      <c r="TFW5" s="499"/>
      <c r="TFX5" s="474"/>
      <c r="TFY5" s="474"/>
      <c r="TFZ5" s="481"/>
      <c r="TGA5" s="474"/>
      <c r="TGB5" s="498"/>
      <c r="TGC5" s="499"/>
      <c r="TGD5" s="474"/>
      <c r="TGE5" s="474"/>
      <c r="TGF5" s="481"/>
      <c r="TGG5" s="474"/>
      <c r="TGH5" s="498"/>
      <c r="TGI5" s="499"/>
      <c r="TGJ5" s="474"/>
      <c r="TGK5" s="474"/>
      <c r="TGL5" s="481"/>
      <c r="TGM5" s="474"/>
      <c r="TGN5" s="498"/>
      <c r="TGO5" s="499"/>
      <c r="TGP5" s="474"/>
      <c r="TGQ5" s="474"/>
      <c r="TGR5" s="481"/>
      <c r="TGS5" s="474"/>
      <c r="TGT5" s="498"/>
      <c r="TGU5" s="499"/>
      <c r="TGV5" s="474"/>
      <c r="TGW5" s="474"/>
      <c r="TGX5" s="481"/>
      <c r="TGY5" s="474"/>
      <c r="TGZ5" s="498"/>
      <c r="THA5" s="499"/>
      <c r="THB5" s="474"/>
      <c r="THC5" s="474"/>
      <c r="THD5" s="481"/>
      <c r="THE5" s="474"/>
      <c r="THF5" s="498"/>
      <c r="THG5" s="499"/>
      <c r="THH5" s="474"/>
      <c r="THI5" s="474"/>
      <c r="THJ5" s="481"/>
      <c r="THK5" s="474"/>
      <c r="THL5" s="498"/>
      <c r="THM5" s="499"/>
      <c r="THN5" s="474"/>
      <c r="THO5" s="474"/>
      <c r="THP5" s="481"/>
      <c r="THQ5" s="474"/>
      <c r="THR5" s="498"/>
      <c r="THS5" s="499"/>
      <c r="THT5" s="474"/>
      <c r="THU5" s="474"/>
      <c r="THV5" s="481"/>
      <c r="THW5" s="474"/>
      <c r="THX5" s="498"/>
      <c r="THY5" s="499"/>
      <c r="THZ5" s="474"/>
      <c r="TIA5" s="474"/>
      <c r="TIB5" s="481"/>
      <c r="TIC5" s="474"/>
      <c r="TID5" s="498"/>
      <c r="TIE5" s="499"/>
      <c r="TIF5" s="474"/>
      <c r="TIG5" s="474"/>
      <c r="TIH5" s="481"/>
      <c r="TII5" s="474"/>
      <c r="TIJ5" s="498"/>
      <c r="TIK5" s="499"/>
      <c r="TIL5" s="474"/>
      <c r="TIM5" s="474"/>
      <c r="TIN5" s="481"/>
      <c r="TIO5" s="474"/>
      <c r="TIP5" s="498"/>
      <c r="TIQ5" s="499"/>
      <c r="TIR5" s="474"/>
      <c r="TIS5" s="474"/>
      <c r="TIT5" s="481"/>
      <c r="TIU5" s="474"/>
      <c r="TIV5" s="498"/>
      <c r="TIW5" s="499"/>
      <c r="TIX5" s="474"/>
      <c r="TIY5" s="474"/>
      <c r="TIZ5" s="481"/>
      <c r="TJA5" s="474"/>
      <c r="TJB5" s="498"/>
      <c r="TJC5" s="499"/>
      <c r="TJD5" s="474"/>
      <c r="TJE5" s="474"/>
      <c r="TJF5" s="481"/>
      <c r="TJG5" s="474"/>
      <c r="TJH5" s="498"/>
      <c r="TJI5" s="499"/>
      <c r="TJJ5" s="474"/>
      <c r="TJK5" s="474"/>
      <c r="TJL5" s="481"/>
      <c r="TJM5" s="474"/>
      <c r="TJN5" s="498"/>
      <c r="TJO5" s="499"/>
      <c r="TJP5" s="474"/>
      <c r="TJQ5" s="474"/>
      <c r="TJR5" s="481"/>
      <c r="TJS5" s="474"/>
      <c r="TJT5" s="498"/>
      <c r="TJU5" s="499"/>
      <c r="TJV5" s="474"/>
      <c r="TJW5" s="474"/>
      <c r="TJX5" s="481"/>
      <c r="TJY5" s="474"/>
      <c r="TJZ5" s="498"/>
      <c r="TKA5" s="499"/>
      <c r="TKB5" s="474"/>
      <c r="TKC5" s="474"/>
      <c r="TKD5" s="481"/>
      <c r="TKE5" s="474"/>
      <c r="TKF5" s="498"/>
      <c r="TKG5" s="499"/>
      <c r="TKH5" s="474"/>
      <c r="TKI5" s="474"/>
      <c r="TKJ5" s="481"/>
      <c r="TKK5" s="474"/>
      <c r="TKL5" s="498"/>
      <c r="TKM5" s="499"/>
      <c r="TKN5" s="474"/>
      <c r="TKO5" s="474"/>
      <c r="TKP5" s="481"/>
      <c r="TKQ5" s="474"/>
      <c r="TKR5" s="498"/>
      <c r="TKS5" s="499"/>
      <c r="TKT5" s="474"/>
      <c r="TKU5" s="474"/>
      <c r="TKV5" s="481"/>
      <c r="TKW5" s="474"/>
      <c r="TKX5" s="498"/>
      <c r="TKY5" s="499"/>
      <c r="TKZ5" s="474"/>
      <c r="TLA5" s="474"/>
      <c r="TLB5" s="481"/>
      <c r="TLC5" s="474"/>
      <c r="TLD5" s="498"/>
      <c r="TLE5" s="499"/>
      <c r="TLF5" s="474"/>
      <c r="TLG5" s="474"/>
      <c r="TLH5" s="481"/>
      <c r="TLI5" s="474"/>
      <c r="TLJ5" s="498"/>
      <c r="TLK5" s="499"/>
      <c r="TLL5" s="474"/>
      <c r="TLM5" s="474"/>
      <c r="TLN5" s="481"/>
      <c r="TLO5" s="474"/>
      <c r="TLP5" s="498"/>
      <c r="TLQ5" s="499"/>
      <c r="TLR5" s="474"/>
      <c r="TLS5" s="474"/>
      <c r="TLT5" s="481"/>
      <c r="TLU5" s="474"/>
      <c r="TLV5" s="498"/>
      <c r="TLW5" s="499"/>
      <c r="TLX5" s="474"/>
      <c r="TLY5" s="474"/>
      <c r="TLZ5" s="481"/>
      <c r="TMA5" s="474"/>
      <c r="TMB5" s="498"/>
      <c r="TMC5" s="499"/>
      <c r="TMD5" s="474"/>
      <c r="TME5" s="474"/>
      <c r="TMF5" s="481"/>
      <c r="TMG5" s="474"/>
      <c r="TMH5" s="498"/>
      <c r="TMI5" s="499"/>
      <c r="TMJ5" s="474"/>
      <c r="TMK5" s="474"/>
      <c r="TML5" s="481"/>
      <c r="TMM5" s="474"/>
      <c r="TMN5" s="498"/>
      <c r="TMO5" s="499"/>
      <c r="TMP5" s="474"/>
      <c r="TMQ5" s="474"/>
      <c r="TMR5" s="481"/>
      <c r="TMS5" s="474"/>
      <c r="TMT5" s="498"/>
      <c r="TMU5" s="499"/>
      <c r="TMV5" s="474"/>
      <c r="TMW5" s="474"/>
      <c r="TMX5" s="481"/>
      <c r="TMY5" s="474"/>
      <c r="TMZ5" s="498"/>
      <c r="TNA5" s="499"/>
      <c r="TNB5" s="474"/>
      <c r="TNC5" s="474"/>
      <c r="TND5" s="481"/>
      <c r="TNE5" s="474"/>
      <c r="TNF5" s="498"/>
      <c r="TNG5" s="499"/>
      <c r="TNH5" s="474"/>
      <c r="TNI5" s="474"/>
      <c r="TNJ5" s="481"/>
      <c r="TNK5" s="474"/>
      <c r="TNL5" s="498"/>
      <c r="TNM5" s="499"/>
      <c r="TNN5" s="474"/>
      <c r="TNO5" s="474"/>
      <c r="TNP5" s="481"/>
      <c r="TNQ5" s="474"/>
      <c r="TNR5" s="498"/>
      <c r="TNS5" s="499"/>
      <c r="TNT5" s="474"/>
      <c r="TNU5" s="474"/>
      <c r="TNV5" s="481"/>
      <c r="TNW5" s="474"/>
      <c r="TNX5" s="498"/>
      <c r="TNY5" s="499"/>
      <c r="TNZ5" s="474"/>
      <c r="TOA5" s="474"/>
      <c r="TOB5" s="481"/>
      <c r="TOC5" s="474"/>
      <c r="TOD5" s="498"/>
      <c r="TOE5" s="499"/>
      <c r="TOF5" s="474"/>
      <c r="TOG5" s="474"/>
      <c r="TOH5" s="481"/>
      <c r="TOI5" s="474"/>
      <c r="TOJ5" s="498"/>
      <c r="TOK5" s="499"/>
      <c r="TOL5" s="474"/>
      <c r="TOM5" s="474"/>
      <c r="TON5" s="481"/>
      <c r="TOO5" s="474"/>
      <c r="TOP5" s="498"/>
      <c r="TOQ5" s="499"/>
      <c r="TOR5" s="474"/>
      <c r="TOS5" s="474"/>
      <c r="TOT5" s="481"/>
      <c r="TOU5" s="474"/>
      <c r="TOV5" s="498"/>
      <c r="TOW5" s="499"/>
      <c r="TOX5" s="474"/>
      <c r="TOY5" s="474"/>
      <c r="TOZ5" s="481"/>
      <c r="TPA5" s="474"/>
      <c r="TPB5" s="498"/>
      <c r="TPC5" s="499"/>
      <c r="TPD5" s="474"/>
      <c r="TPE5" s="474"/>
      <c r="TPF5" s="481"/>
      <c r="TPG5" s="474"/>
      <c r="TPH5" s="498"/>
      <c r="TPI5" s="499"/>
      <c r="TPJ5" s="474"/>
      <c r="TPK5" s="474"/>
      <c r="TPL5" s="481"/>
      <c r="TPM5" s="474"/>
      <c r="TPN5" s="498"/>
      <c r="TPO5" s="499"/>
      <c r="TPP5" s="474"/>
      <c r="TPQ5" s="474"/>
      <c r="TPR5" s="481"/>
      <c r="TPS5" s="474"/>
      <c r="TPT5" s="498"/>
      <c r="TPU5" s="499"/>
      <c r="TPV5" s="474"/>
      <c r="TPW5" s="474"/>
      <c r="TPX5" s="481"/>
      <c r="TPY5" s="474"/>
      <c r="TPZ5" s="498"/>
      <c r="TQA5" s="499"/>
      <c r="TQB5" s="474"/>
      <c r="TQC5" s="474"/>
      <c r="TQD5" s="481"/>
      <c r="TQE5" s="474"/>
      <c r="TQF5" s="498"/>
      <c r="TQG5" s="499"/>
      <c r="TQH5" s="474"/>
      <c r="TQI5" s="474"/>
      <c r="TQJ5" s="481"/>
      <c r="TQK5" s="474"/>
      <c r="TQL5" s="498"/>
      <c r="TQM5" s="499"/>
      <c r="TQN5" s="474"/>
      <c r="TQO5" s="474"/>
      <c r="TQP5" s="481"/>
      <c r="TQQ5" s="474"/>
      <c r="TQR5" s="498"/>
      <c r="TQS5" s="499"/>
      <c r="TQT5" s="474"/>
      <c r="TQU5" s="474"/>
      <c r="TQV5" s="481"/>
      <c r="TQW5" s="474"/>
      <c r="TQX5" s="498"/>
      <c r="TQY5" s="499"/>
      <c r="TQZ5" s="474"/>
      <c r="TRA5" s="474"/>
      <c r="TRB5" s="481"/>
      <c r="TRC5" s="474"/>
      <c r="TRD5" s="498"/>
      <c r="TRE5" s="499"/>
      <c r="TRF5" s="474"/>
      <c r="TRG5" s="474"/>
      <c r="TRH5" s="481"/>
      <c r="TRI5" s="474"/>
      <c r="TRJ5" s="498"/>
      <c r="TRK5" s="499"/>
      <c r="TRL5" s="474"/>
      <c r="TRM5" s="474"/>
      <c r="TRN5" s="481"/>
      <c r="TRO5" s="474"/>
      <c r="TRP5" s="498"/>
      <c r="TRQ5" s="499"/>
      <c r="TRR5" s="474"/>
      <c r="TRS5" s="474"/>
      <c r="TRT5" s="481"/>
      <c r="TRU5" s="474"/>
      <c r="TRV5" s="498"/>
      <c r="TRW5" s="499"/>
      <c r="TRX5" s="474"/>
      <c r="TRY5" s="474"/>
      <c r="TRZ5" s="481"/>
      <c r="TSA5" s="474"/>
      <c r="TSB5" s="498"/>
      <c r="TSC5" s="499"/>
      <c r="TSD5" s="474"/>
      <c r="TSE5" s="474"/>
      <c r="TSF5" s="481"/>
      <c r="TSG5" s="474"/>
      <c r="TSH5" s="498"/>
      <c r="TSI5" s="499"/>
      <c r="TSJ5" s="474"/>
      <c r="TSK5" s="474"/>
      <c r="TSL5" s="481"/>
      <c r="TSM5" s="474"/>
      <c r="TSN5" s="498"/>
      <c r="TSO5" s="499"/>
      <c r="TSP5" s="474"/>
      <c r="TSQ5" s="474"/>
      <c r="TSR5" s="481"/>
      <c r="TSS5" s="474"/>
      <c r="TST5" s="498"/>
      <c r="TSU5" s="499"/>
      <c r="TSV5" s="474"/>
      <c r="TSW5" s="474"/>
      <c r="TSX5" s="481"/>
      <c r="TSY5" s="474"/>
      <c r="TSZ5" s="498"/>
      <c r="TTA5" s="499"/>
      <c r="TTB5" s="474"/>
      <c r="TTC5" s="474"/>
      <c r="TTD5" s="481"/>
      <c r="TTE5" s="474"/>
      <c r="TTF5" s="498"/>
      <c r="TTG5" s="499"/>
      <c r="TTH5" s="474"/>
      <c r="TTI5" s="474"/>
      <c r="TTJ5" s="481"/>
      <c r="TTK5" s="474"/>
      <c r="TTL5" s="498"/>
      <c r="TTM5" s="499"/>
      <c r="TTN5" s="474"/>
      <c r="TTO5" s="474"/>
      <c r="TTP5" s="481"/>
      <c r="TTQ5" s="474"/>
      <c r="TTR5" s="498"/>
      <c r="TTS5" s="499"/>
      <c r="TTT5" s="474"/>
      <c r="TTU5" s="474"/>
      <c r="TTV5" s="481"/>
      <c r="TTW5" s="474"/>
      <c r="TTX5" s="498"/>
      <c r="TTY5" s="499"/>
      <c r="TTZ5" s="474"/>
      <c r="TUA5" s="474"/>
      <c r="TUB5" s="481"/>
      <c r="TUC5" s="474"/>
      <c r="TUD5" s="498"/>
      <c r="TUE5" s="499"/>
      <c r="TUF5" s="474"/>
      <c r="TUG5" s="474"/>
      <c r="TUH5" s="481"/>
      <c r="TUI5" s="474"/>
      <c r="TUJ5" s="498"/>
      <c r="TUK5" s="499"/>
      <c r="TUL5" s="474"/>
      <c r="TUM5" s="474"/>
      <c r="TUN5" s="481"/>
      <c r="TUO5" s="474"/>
      <c r="TUP5" s="498"/>
      <c r="TUQ5" s="499"/>
      <c r="TUR5" s="474"/>
      <c r="TUS5" s="474"/>
      <c r="TUT5" s="481"/>
      <c r="TUU5" s="474"/>
      <c r="TUV5" s="498"/>
      <c r="TUW5" s="499"/>
      <c r="TUX5" s="474"/>
      <c r="TUY5" s="474"/>
      <c r="TUZ5" s="481"/>
      <c r="TVA5" s="474"/>
      <c r="TVB5" s="498"/>
      <c r="TVC5" s="499"/>
      <c r="TVD5" s="474"/>
      <c r="TVE5" s="474"/>
      <c r="TVF5" s="481"/>
      <c r="TVG5" s="474"/>
      <c r="TVH5" s="498"/>
      <c r="TVI5" s="499"/>
      <c r="TVJ5" s="474"/>
      <c r="TVK5" s="474"/>
      <c r="TVL5" s="481"/>
      <c r="TVM5" s="474"/>
      <c r="TVN5" s="498"/>
      <c r="TVO5" s="499"/>
      <c r="TVP5" s="474"/>
      <c r="TVQ5" s="474"/>
      <c r="TVR5" s="481"/>
      <c r="TVS5" s="474"/>
      <c r="TVT5" s="498"/>
      <c r="TVU5" s="499"/>
      <c r="TVV5" s="474"/>
      <c r="TVW5" s="474"/>
      <c r="TVX5" s="481"/>
      <c r="TVY5" s="474"/>
      <c r="TVZ5" s="498"/>
      <c r="TWA5" s="499"/>
      <c r="TWB5" s="474"/>
      <c r="TWC5" s="474"/>
      <c r="TWD5" s="481"/>
      <c r="TWE5" s="474"/>
      <c r="TWF5" s="498"/>
      <c r="TWG5" s="499"/>
      <c r="TWH5" s="474"/>
      <c r="TWI5" s="474"/>
      <c r="TWJ5" s="481"/>
      <c r="TWK5" s="474"/>
      <c r="TWL5" s="498"/>
      <c r="TWM5" s="499"/>
      <c r="TWN5" s="474"/>
      <c r="TWO5" s="474"/>
      <c r="TWP5" s="481"/>
      <c r="TWQ5" s="474"/>
      <c r="TWR5" s="498"/>
      <c r="TWS5" s="499"/>
      <c r="TWT5" s="474"/>
      <c r="TWU5" s="474"/>
      <c r="TWV5" s="481"/>
      <c r="TWW5" s="474"/>
      <c r="TWX5" s="498"/>
      <c r="TWY5" s="499"/>
      <c r="TWZ5" s="474"/>
      <c r="TXA5" s="474"/>
      <c r="TXB5" s="481"/>
      <c r="TXC5" s="474"/>
      <c r="TXD5" s="498"/>
      <c r="TXE5" s="499"/>
      <c r="TXF5" s="474"/>
      <c r="TXG5" s="474"/>
      <c r="TXH5" s="481"/>
      <c r="TXI5" s="474"/>
      <c r="TXJ5" s="498"/>
      <c r="TXK5" s="499"/>
      <c r="TXL5" s="474"/>
      <c r="TXM5" s="474"/>
      <c r="TXN5" s="481"/>
      <c r="TXO5" s="474"/>
      <c r="TXP5" s="498"/>
      <c r="TXQ5" s="499"/>
      <c r="TXR5" s="474"/>
      <c r="TXS5" s="474"/>
      <c r="TXT5" s="481"/>
      <c r="TXU5" s="474"/>
      <c r="TXV5" s="498"/>
      <c r="TXW5" s="499"/>
      <c r="TXX5" s="474"/>
      <c r="TXY5" s="474"/>
      <c r="TXZ5" s="481"/>
      <c r="TYA5" s="474"/>
      <c r="TYB5" s="498"/>
      <c r="TYC5" s="499"/>
      <c r="TYD5" s="474"/>
      <c r="TYE5" s="474"/>
      <c r="TYF5" s="481"/>
      <c r="TYG5" s="474"/>
      <c r="TYH5" s="498"/>
      <c r="TYI5" s="499"/>
      <c r="TYJ5" s="474"/>
      <c r="TYK5" s="474"/>
      <c r="TYL5" s="481"/>
      <c r="TYM5" s="474"/>
      <c r="TYN5" s="498"/>
      <c r="TYO5" s="499"/>
      <c r="TYP5" s="474"/>
      <c r="TYQ5" s="474"/>
      <c r="TYR5" s="481"/>
      <c r="TYS5" s="474"/>
      <c r="TYT5" s="498"/>
      <c r="TYU5" s="499"/>
      <c r="TYV5" s="474"/>
      <c r="TYW5" s="474"/>
      <c r="TYX5" s="481"/>
      <c r="TYY5" s="474"/>
      <c r="TYZ5" s="498"/>
      <c r="TZA5" s="499"/>
      <c r="TZB5" s="474"/>
      <c r="TZC5" s="474"/>
      <c r="TZD5" s="481"/>
      <c r="TZE5" s="474"/>
      <c r="TZF5" s="498"/>
      <c r="TZG5" s="499"/>
      <c r="TZH5" s="474"/>
      <c r="TZI5" s="474"/>
      <c r="TZJ5" s="481"/>
      <c r="TZK5" s="474"/>
      <c r="TZL5" s="498"/>
      <c r="TZM5" s="499"/>
      <c r="TZN5" s="474"/>
      <c r="TZO5" s="474"/>
      <c r="TZP5" s="481"/>
      <c r="TZQ5" s="474"/>
      <c r="TZR5" s="498"/>
      <c r="TZS5" s="499"/>
      <c r="TZT5" s="474"/>
      <c r="TZU5" s="474"/>
      <c r="TZV5" s="481"/>
      <c r="TZW5" s="474"/>
      <c r="TZX5" s="498"/>
      <c r="TZY5" s="499"/>
      <c r="TZZ5" s="474"/>
      <c r="UAA5" s="474"/>
      <c r="UAB5" s="481"/>
      <c r="UAC5" s="474"/>
      <c r="UAD5" s="498"/>
      <c r="UAE5" s="499"/>
      <c r="UAF5" s="474"/>
      <c r="UAG5" s="474"/>
      <c r="UAH5" s="481"/>
      <c r="UAI5" s="474"/>
      <c r="UAJ5" s="498"/>
      <c r="UAK5" s="499"/>
      <c r="UAL5" s="474"/>
      <c r="UAM5" s="474"/>
      <c r="UAN5" s="481"/>
      <c r="UAO5" s="474"/>
      <c r="UAP5" s="498"/>
      <c r="UAQ5" s="499"/>
      <c r="UAR5" s="474"/>
      <c r="UAS5" s="474"/>
      <c r="UAT5" s="481"/>
      <c r="UAU5" s="474"/>
      <c r="UAV5" s="498"/>
      <c r="UAW5" s="499"/>
      <c r="UAX5" s="474"/>
      <c r="UAY5" s="474"/>
      <c r="UAZ5" s="481"/>
      <c r="UBA5" s="474"/>
      <c r="UBB5" s="498"/>
      <c r="UBC5" s="499"/>
      <c r="UBD5" s="474"/>
      <c r="UBE5" s="474"/>
      <c r="UBF5" s="481"/>
      <c r="UBG5" s="474"/>
      <c r="UBH5" s="498"/>
      <c r="UBI5" s="499"/>
      <c r="UBJ5" s="474"/>
      <c r="UBK5" s="474"/>
      <c r="UBL5" s="481"/>
      <c r="UBM5" s="474"/>
      <c r="UBN5" s="498"/>
      <c r="UBO5" s="499"/>
      <c r="UBP5" s="474"/>
      <c r="UBQ5" s="474"/>
      <c r="UBR5" s="481"/>
      <c r="UBS5" s="474"/>
      <c r="UBT5" s="498"/>
      <c r="UBU5" s="499"/>
      <c r="UBV5" s="474"/>
      <c r="UBW5" s="474"/>
      <c r="UBX5" s="481"/>
      <c r="UBY5" s="474"/>
      <c r="UBZ5" s="498"/>
      <c r="UCA5" s="499"/>
      <c r="UCB5" s="474"/>
      <c r="UCC5" s="474"/>
      <c r="UCD5" s="481"/>
      <c r="UCE5" s="474"/>
      <c r="UCF5" s="498"/>
      <c r="UCG5" s="499"/>
      <c r="UCH5" s="474"/>
      <c r="UCI5" s="474"/>
      <c r="UCJ5" s="481"/>
      <c r="UCK5" s="474"/>
      <c r="UCL5" s="498"/>
      <c r="UCM5" s="499"/>
      <c r="UCN5" s="474"/>
      <c r="UCO5" s="474"/>
      <c r="UCP5" s="481"/>
      <c r="UCQ5" s="474"/>
      <c r="UCR5" s="498"/>
      <c r="UCS5" s="499"/>
      <c r="UCT5" s="474"/>
      <c r="UCU5" s="474"/>
      <c r="UCV5" s="481"/>
      <c r="UCW5" s="474"/>
      <c r="UCX5" s="498"/>
      <c r="UCY5" s="499"/>
      <c r="UCZ5" s="474"/>
      <c r="UDA5" s="474"/>
      <c r="UDB5" s="481"/>
      <c r="UDC5" s="474"/>
      <c r="UDD5" s="498"/>
      <c r="UDE5" s="499"/>
      <c r="UDF5" s="474"/>
      <c r="UDG5" s="474"/>
      <c r="UDH5" s="481"/>
      <c r="UDI5" s="474"/>
      <c r="UDJ5" s="498"/>
      <c r="UDK5" s="499"/>
      <c r="UDL5" s="474"/>
      <c r="UDM5" s="474"/>
      <c r="UDN5" s="481"/>
      <c r="UDO5" s="474"/>
      <c r="UDP5" s="498"/>
      <c r="UDQ5" s="499"/>
      <c r="UDR5" s="474"/>
      <c r="UDS5" s="474"/>
      <c r="UDT5" s="481"/>
      <c r="UDU5" s="474"/>
      <c r="UDV5" s="498"/>
      <c r="UDW5" s="499"/>
      <c r="UDX5" s="474"/>
      <c r="UDY5" s="474"/>
      <c r="UDZ5" s="481"/>
      <c r="UEA5" s="474"/>
      <c r="UEB5" s="498"/>
      <c r="UEC5" s="499"/>
      <c r="UED5" s="474"/>
      <c r="UEE5" s="474"/>
      <c r="UEF5" s="481"/>
      <c r="UEG5" s="474"/>
      <c r="UEH5" s="498"/>
      <c r="UEI5" s="499"/>
      <c r="UEJ5" s="474"/>
      <c r="UEK5" s="474"/>
      <c r="UEL5" s="481"/>
      <c r="UEM5" s="474"/>
      <c r="UEN5" s="498"/>
      <c r="UEO5" s="499"/>
      <c r="UEP5" s="474"/>
      <c r="UEQ5" s="474"/>
      <c r="UER5" s="481"/>
      <c r="UES5" s="474"/>
      <c r="UET5" s="498"/>
      <c r="UEU5" s="499"/>
      <c r="UEV5" s="474"/>
      <c r="UEW5" s="474"/>
      <c r="UEX5" s="481"/>
      <c r="UEY5" s="474"/>
      <c r="UEZ5" s="498"/>
      <c r="UFA5" s="499"/>
      <c r="UFB5" s="474"/>
      <c r="UFC5" s="474"/>
      <c r="UFD5" s="481"/>
      <c r="UFE5" s="474"/>
      <c r="UFF5" s="498"/>
      <c r="UFG5" s="499"/>
      <c r="UFH5" s="474"/>
      <c r="UFI5" s="474"/>
      <c r="UFJ5" s="481"/>
      <c r="UFK5" s="474"/>
      <c r="UFL5" s="498"/>
      <c r="UFM5" s="499"/>
      <c r="UFN5" s="474"/>
      <c r="UFO5" s="474"/>
      <c r="UFP5" s="481"/>
      <c r="UFQ5" s="474"/>
      <c r="UFR5" s="498"/>
      <c r="UFS5" s="499"/>
      <c r="UFT5" s="474"/>
      <c r="UFU5" s="474"/>
      <c r="UFV5" s="481"/>
      <c r="UFW5" s="474"/>
      <c r="UFX5" s="498"/>
      <c r="UFY5" s="499"/>
      <c r="UFZ5" s="474"/>
      <c r="UGA5" s="474"/>
      <c r="UGB5" s="481"/>
      <c r="UGC5" s="474"/>
      <c r="UGD5" s="498"/>
      <c r="UGE5" s="499"/>
      <c r="UGF5" s="474"/>
      <c r="UGG5" s="474"/>
      <c r="UGH5" s="481"/>
      <c r="UGI5" s="474"/>
      <c r="UGJ5" s="498"/>
      <c r="UGK5" s="499"/>
      <c r="UGL5" s="474"/>
      <c r="UGM5" s="474"/>
      <c r="UGN5" s="481"/>
      <c r="UGO5" s="474"/>
      <c r="UGP5" s="498"/>
      <c r="UGQ5" s="499"/>
      <c r="UGR5" s="474"/>
      <c r="UGS5" s="474"/>
      <c r="UGT5" s="481"/>
      <c r="UGU5" s="474"/>
      <c r="UGV5" s="498"/>
      <c r="UGW5" s="499"/>
      <c r="UGX5" s="474"/>
      <c r="UGY5" s="474"/>
      <c r="UGZ5" s="481"/>
      <c r="UHA5" s="474"/>
      <c r="UHB5" s="498"/>
      <c r="UHC5" s="499"/>
      <c r="UHD5" s="474"/>
      <c r="UHE5" s="474"/>
      <c r="UHF5" s="481"/>
      <c r="UHG5" s="474"/>
      <c r="UHH5" s="498"/>
      <c r="UHI5" s="499"/>
      <c r="UHJ5" s="474"/>
      <c r="UHK5" s="474"/>
      <c r="UHL5" s="481"/>
      <c r="UHM5" s="474"/>
      <c r="UHN5" s="498"/>
      <c r="UHO5" s="499"/>
      <c r="UHP5" s="474"/>
      <c r="UHQ5" s="474"/>
      <c r="UHR5" s="481"/>
      <c r="UHS5" s="474"/>
      <c r="UHT5" s="498"/>
      <c r="UHU5" s="499"/>
      <c r="UHV5" s="474"/>
      <c r="UHW5" s="474"/>
      <c r="UHX5" s="481"/>
      <c r="UHY5" s="474"/>
      <c r="UHZ5" s="498"/>
      <c r="UIA5" s="499"/>
      <c r="UIB5" s="474"/>
      <c r="UIC5" s="474"/>
      <c r="UID5" s="481"/>
      <c r="UIE5" s="474"/>
      <c r="UIF5" s="498"/>
      <c r="UIG5" s="499"/>
      <c r="UIH5" s="474"/>
      <c r="UII5" s="474"/>
      <c r="UIJ5" s="481"/>
      <c r="UIK5" s="474"/>
      <c r="UIL5" s="498"/>
      <c r="UIM5" s="499"/>
      <c r="UIN5" s="474"/>
      <c r="UIO5" s="474"/>
      <c r="UIP5" s="481"/>
      <c r="UIQ5" s="474"/>
      <c r="UIR5" s="498"/>
      <c r="UIS5" s="499"/>
      <c r="UIT5" s="474"/>
      <c r="UIU5" s="474"/>
      <c r="UIV5" s="481"/>
      <c r="UIW5" s="474"/>
      <c r="UIX5" s="498"/>
      <c r="UIY5" s="499"/>
      <c r="UIZ5" s="474"/>
      <c r="UJA5" s="474"/>
      <c r="UJB5" s="481"/>
      <c r="UJC5" s="474"/>
      <c r="UJD5" s="498"/>
      <c r="UJE5" s="499"/>
      <c r="UJF5" s="474"/>
      <c r="UJG5" s="474"/>
      <c r="UJH5" s="481"/>
      <c r="UJI5" s="474"/>
      <c r="UJJ5" s="498"/>
      <c r="UJK5" s="499"/>
      <c r="UJL5" s="474"/>
      <c r="UJM5" s="474"/>
      <c r="UJN5" s="481"/>
      <c r="UJO5" s="474"/>
      <c r="UJP5" s="498"/>
      <c r="UJQ5" s="499"/>
      <c r="UJR5" s="474"/>
      <c r="UJS5" s="474"/>
      <c r="UJT5" s="481"/>
      <c r="UJU5" s="474"/>
      <c r="UJV5" s="498"/>
      <c r="UJW5" s="499"/>
      <c r="UJX5" s="474"/>
      <c r="UJY5" s="474"/>
      <c r="UJZ5" s="481"/>
      <c r="UKA5" s="474"/>
      <c r="UKB5" s="498"/>
      <c r="UKC5" s="499"/>
      <c r="UKD5" s="474"/>
      <c r="UKE5" s="474"/>
      <c r="UKF5" s="481"/>
      <c r="UKG5" s="474"/>
      <c r="UKH5" s="498"/>
      <c r="UKI5" s="499"/>
      <c r="UKJ5" s="474"/>
      <c r="UKK5" s="474"/>
      <c r="UKL5" s="481"/>
      <c r="UKM5" s="474"/>
      <c r="UKN5" s="498"/>
      <c r="UKO5" s="499"/>
      <c r="UKP5" s="474"/>
      <c r="UKQ5" s="474"/>
      <c r="UKR5" s="481"/>
      <c r="UKS5" s="474"/>
      <c r="UKT5" s="498"/>
      <c r="UKU5" s="499"/>
      <c r="UKV5" s="474"/>
      <c r="UKW5" s="474"/>
      <c r="UKX5" s="481"/>
      <c r="UKY5" s="474"/>
      <c r="UKZ5" s="498"/>
      <c r="ULA5" s="499"/>
      <c r="ULB5" s="474"/>
      <c r="ULC5" s="474"/>
      <c r="ULD5" s="481"/>
      <c r="ULE5" s="474"/>
      <c r="ULF5" s="498"/>
      <c r="ULG5" s="499"/>
      <c r="ULH5" s="474"/>
      <c r="ULI5" s="474"/>
      <c r="ULJ5" s="481"/>
      <c r="ULK5" s="474"/>
      <c r="ULL5" s="498"/>
      <c r="ULM5" s="499"/>
      <c r="ULN5" s="474"/>
      <c r="ULO5" s="474"/>
      <c r="ULP5" s="481"/>
      <c r="ULQ5" s="474"/>
      <c r="ULR5" s="498"/>
      <c r="ULS5" s="499"/>
      <c r="ULT5" s="474"/>
      <c r="ULU5" s="474"/>
      <c r="ULV5" s="481"/>
      <c r="ULW5" s="474"/>
      <c r="ULX5" s="498"/>
      <c r="ULY5" s="499"/>
      <c r="ULZ5" s="474"/>
      <c r="UMA5" s="474"/>
      <c r="UMB5" s="481"/>
      <c r="UMC5" s="474"/>
      <c r="UMD5" s="498"/>
      <c r="UME5" s="499"/>
      <c r="UMF5" s="474"/>
      <c r="UMG5" s="474"/>
      <c r="UMH5" s="481"/>
      <c r="UMI5" s="474"/>
      <c r="UMJ5" s="498"/>
      <c r="UMK5" s="499"/>
      <c r="UML5" s="474"/>
      <c r="UMM5" s="474"/>
      <c r="UMN5" s="481"/>
      <c r="UMO5" s="474"/>
      <c r="UMP5" s="498"/>
      <c r="UMQ5" s="499"/>
      <c r="UMR5" s="474"/>
      <c r="UMS5" s="474"/>
      <c r="UMT5" s="481"/>
      <c r="UMU5" s="474"/>
      <c r="UMV5" s="498"/>
      <c r="UMW5" s="499"/>
      <c r="UMX5" s="474"/>
      <c r="UMY5" s="474"/>
      <c r="UMZ5" s="481"/>
      <c r="UNA5" s="474"/>
      <c r="UNB5" s="498"/>
      <c r="UNC5" s="499"/>
      <c r="UND5" s="474"/>
      <c r="UNE5" s="474"/>
      <c r="UNF5" s="481"/>
      <c r="UNG5" s="474"/>
      <c r="UNH5" s="498"/>
      <c r="UNI5" s="499"/>
      <c r="UNJ5" s="474"/>
      <c r="UNK5" s="474"/>
      <c r="UNL5" s="481"/>
      <c r="UNM5" s="474"/>
      <c r="UNN5" s="498"/>
      <c r="UNO5" s="499"/>
      <c r="UNP5" s="474"/>
      <c r="UNQ5" s="474"/>
      <c r="UNR5" s="481"/>
      <c r="UNS5" s="474"/>
      <c r="UNT5" s="498"/>
      <c r="UNU5" s="499"/>
      <c r="UNV5" s="474"/>
      <c r="UNW5" s="474"/>
      <c r="UNX5" s="481"/>
      <c r="UNY5" s="474"/>
      <c r="UNZ5" s="498"/>
      <c r="UOA5" s="499"/>
      <c r="UOB5" s="474"/>
      <c r="UOC5" s="474"/>
      <c r="UOD5" s="481"/>
      <c r="UOE5" s="474"/>
      <c r="UOF5" s="498"/>
      <c r="UOG5" s="499"/>
      <c r="UOH5" s="474"/>
      <c r="UOI5" s="474"/>
      <c r="UOJ5" s="481"/>
      <c r="UOK5" s="474"/>
      <c r="UOL5" s="498"/>
      <c r="UOM5" s="499"/>
      <c r="UON5" s="474"/>
      <c r="UOO5" s="474"/>
      <c r="UOP5" s="481"/>
      <c r="UOQ5" s="474"/>
      <c r="UOR5" s="498"/>
      <c r="UOS5" s="499"/>
      <c r="UOT5" s="474"/>
      <c r="UOU5" s="474"/>
      <c r="UOV5" s="481"/>
      <c r="UOW5" s="474"/>
      <c r="UOX5" s="498"/>
      <c r="UOY5" s="499"/>
      <c r="UOZ5" s="474"/>
      <c r="UPA5" s="474"/>
      <c r="UPB5" s="481"/>
      <c r="UPC5" s="474"/>
      <c r="UPD5" s="498"/>
      <c r="UPE5" s="499"/>
      <c r="UPF5" s="474"/>
      <c r="UPG5" s="474"/>
      <c r="UPH5" s="481"/>
      <c r="UPI5" s="474"/>
      <c r="UPJ5" s="498"/>
      <c r="UPK5" s="499"/>
      <c r="UPL5" s="474"/>
      <c r="UPM5" s="474"/>
      <c r="UPN5" s="481"/>
      <c r="UPO5" s="474"/>
      <c r="UPP5" s="498"/>
      <c r="UPQ5" s="499"/>
      <c r="UPR5" s="474"/>
      <c r="UPS5" s="474"/>
      <c r="UPT5" s="481"/>
      <c r="UPU5" s="474"/>
      <c r="UPV5" s="498"/>
      <c r="UPW5" s="499"/>
      <c r="UPX5" s="474"/>
      <c r="UPY5" s="474"/>
      <c r="UPZ5" s="481"/>
      <c r="UQA5" s="474"/>
      <c r="UQB5" s="498"/>
      <c r="UQC5" s="499"/>
      <c r="UQD5" s="474"/>
      <c r="UQE5" s="474"/>
      <c r="UQF5" s="481"/>
      <c r="UQG5" s="474"/>
      <c r="UQH5" s="498"/>
      <c r="UQI5" s="499"/>
      <c r="UQJ5" s="474"/>
      <c r="UQK5" s="474"/>
      <c r="UQL5" s="481"/>
      <c r="UQM5" s="474"/>
      <c r="UQN5" s="498"/>
      <c r="UQO5" s="499"/>
      <c r="UQP5" s="474"/>
      <c r="UQQ5" s="474"/>
      <c r="UQR5" s="481"/>
      <c r="UQS5" s="474"/>
      <c r="UQT5" s="498"/>
      <c r="UQU5" s="499"/>
      <c r="UQV5" s="474"/>
      <c r="UQW5" s="474"/>
      <c r="UQX5" s="481"/>
      <c r="UQY5" s="474"/>
      <c r="UQZ5" s="498"/>
      <c r="URA5" s="499"/>
      <c r="URB5" s="474"/>
      <c r="URC5" s="474"/>
      <c r="URD5" s="481"/>
      <c r="URE5" s="474"/>
      <c r="URF5" s="498"/>
      <c r="URG5" s="499"/>
      <c r="URH5" s="474"/>
      <c r="URI5" s="474"/>
      <c r="URJ5" s="481"/>
      <c r="URK5" s="474"/>
      <c r="URL5" s="498"/>
      <c r="URM5" s="499"/>
      <c r="URN5" s="474"/>
      <c r="URO5" s="474"/>
      <c r="URP5" s="481"/>
      <c r="URQ5" s="474"/>
      <c r="URR5" s="498"/>
      <c r="URS5" s="499"/>
      <c r="URT5" s="474"/>
      <c r="URU5" s="474"/>
      <c r="URV5" s="481"/>
      <c r="URW5" s="474"/>
      <c r="URX5" s="498"/>
      <c r="URY5" s="499"/>
      <c r="URZ5" s="474"/>
      <c r="USA5" s="474"/>
      <c r="USB5" s="481"/>
      <c r="USC5" s="474"/>
      <c r="USD5" s="498"/>
      <c r="USE5" s="499"/>
      <c r="USF5" s="474"/>
      <c r="USG5" s="474"/>
      <c r="USH5" s="481"/>
      <c r="USI5" s="474"/>
      <c r="USJ5" s="498"/>
      <c r="USK5" s="499"/>
      <c r="USL5" s="474"/>
      <c r="USM5" s="474"/>
      <c r="USN5" s="481"/>
      <c r="USO5" s="474"/>
      <c r="USP5" s="498"/>
      <c r="USQ5" s="499"/>
      <c r="USR5" s="474"/>
      <c r="USS5" s="474"/>
      <c r="UST5" s="481"/>
      <c r="USU5" s="474"/>
      <c r="USV5" s="498"/>
      <c r="USW5" s="499"/>
      <c r="USX5" s="474"/>
      <c r="USY5" s="474"/>
      <c r="USZ5" s="481"/>
      <c r="UTA5" s="474"/>
      <c r="UTB5" s="498"/>
      <c r="UTC5" s="499"/>
      <c r="UTD5" s="474"/>
      <c r="UTE5" s="474"/>
      <c r="UTF5" s="481"/>
      <c r="UTG5" s="474"/>
      <c r="UTH5" s="498"/>
      <c r="UTI5" s="499"/>
      <c r="UTJ5" s="474"/>
      <c r="UTK5" s="474"/>
      <c r="UTL5" s="481"/>
      <c r="UTM5" s="474"/>
      <c r="UTN5" s="498"/>
      <c r="UTO5" s="499"/>
      <c r="UTP5" s="474"/>
      <c r="UTQ5" s="474"/>
      <c r="UTR5" s="481"/>
      <c r="UTS5" s="474"/>
      <c r="UTT5" s="498"/>
      <c r="UTU5" s="499"/>
      <c r="UTV5" s="474"/>
      <c r="UTW5" s="474"/>
      <c r="UTX5" s="481"/>
      <c r="UTY5" s="474"/>
      <c r="UTZ5" s="498"/>
      <c r="UUA5" s="499"/>
      <c r="UUB5" s="474"/>
      <c r="UUC5" s="474"/>
      <c r="UUD5" s="481"/>
      <c r="UUE5" s="474"/>
      <c r="UUF5" s="498"/>
      <c r="UUG5" s="499"/>
      <c r="UUH5" s="474"/>
      <c r="UUI5" s="474"/>
      <c r="UUJ5" s="481"/>
      <c r="UUK5" s="474"/>
      <c r="UUL5" s="498"/>
      <c r="UUM5" s="499"/>
      <c r="UUN5" s="474"/>
      <c r="UUO5" s="474"/>
      <c r="UUP5" s="481"/>
      <c r="UUQ5" s="474"/>
      <c r="UUR5" s="498"/>
      <c r="UUS5" s="499"/>
      <c r="UUT5" s="474"/>
      <c r="UUU5" s="474"/>
      <c r="UUV5" s="481"/>
      <c r="UUW5" s="474"/>
      <c r="UUX5" s="498"/>
      <c r="UUY5" s="499"/>
      <c r="UUZ5" s="474"/>
      <c r="UVA5" s="474"/>
      <c r="UVB5" s="481"/>
      <c r="UVC5" s="474"/>
      <c r="UVD5" s="498"/>
      <c r="UVE5" s="499"/>
      <c r="UVF5" s="474"/>
      <c r="UVG5" s="474"/>
      <c r="UVH5" s="481"/>
      <c r="UVI5" s="474"/>
      <c r="UVJ5" s="498"/>
      <c r="UVK5" s="499"/>
      <c r="UVL5" s="474"/>
      <c r="UVM5" s="474"/>
      <c r="UVN5" s="481"/>
      <c r="UVO5" s="474"/>
      <c r="UVP5" s="498"/>
      <c r="UVQ5" s="499"/>
      <c r="UVR5" s="474"/>
      <c r="UVS5" s="474"/>
      <c r="UVT5" s="481"/>
      <c r="UVU5" s="474"/>
      <c r="UVV5" s="498"/>
      <c r="UVW5" s="499"/>
      <c r="UVX5" s="474"/>
      <c r="UVY5" s="474"/>
      <c r="UVZ5" s="481"/>
      <c r="UWA5" s="474"/>
      <c r="UWB5" s="498"/>
      <c r="UWC5" s="499"/>
      <c r="UWD5" s="474"/>
      <c r="UWE5" s="474"/>
      <c r="UWF5" s="481"/>
      <c r="UWG5" s="474"/>
      <c r="UWH5" s="498"/>
      <c r="UWI5" s="499"/>
      <c r="UWJ5" s="474"/>
      <c r="UWK5" s="474"/>
      <c r="UWL5" s="481"/>
      <c r="UWM5" s="474"/>
      <c r="UWN5" s="498"/>
      <c r="UWO5" s="499"/>
      <c r="UWP5" s="474"/>
      <c r="UWQ5" s="474"/>
      <c r="UWR5" s="481"/>
      <c r="UWS5" s="474"/>
      <c r="UWT5" s="498"/>
      <c r="UWU5" s="499"/>
      <c r="UWV5" s="474"/>
      <c r="UWW5" s="474"/>
      <c r="UWX5" s="481"/>
      <c r="UWY5" s="474"/>
      <c r="UWZ5" s="498"/>
      <c r="UXA5" s="499"/>
      <c r="UXB5" s="474"/>
      <c r="UXC5" s="474"/>
      <c r="UXD5" s="481"/>
      <c r="UXE5" s="474"/>
      <c r="UXF5" s="498"/>
      <c r="UXG5" s="499"/>
      <c r="UXH5" s="474"/>
      <c r="UXI5" s="474"/>
      <c r="UXJ5" s="481"/>
      <c r="UXK5" s="474"/>
      <c r="UXL5" s="498"/>
      <c r="UXM5" s="499"/>
      <c r="UXN5" s="474"/>
      <c r="UXO5" s="474"/>
      <c r="UXP5" s="481"/>
      <c r="UXQ5" s="474"/>
      <c r="UXR5" s="498"/>
      <c r="UXS5" s="499"/>
      <c r="UXT5" s="474"/>
      <c r="UXU5" s="474"/>
      <c r="UXV5" s="481"/>
      <c r="UXW5" s="474"/>
      <c r="UXX5" s="498"/>
      <c r="UXY5" s="499"/>
      <c r="UXZ5" s="474"/>
      <c r="UYA5" s="474"/>
      <c r="UYB5" s="481"/>
      <c r="UYC5" s="474"/>
      <c r="UYD5" s="498"/>
      <c r="UYE5" s="499"/>
      <c r="UYF5" s="474"/>
      <c r="UYG5" s="474"/>
      <c r="UYH5" s="481"/>
      <c r="UYI5" s="474"/>
      <c r="UYJ5" s="498"/>
      <c r="UYK5" s="499"/>
      <c r="UYL5" s="474"/>
      <c r="UYM5" s="474"/>
      <c r="UYN5" s="481"/>
      <c r="UYO5" s="474"/>
      <c r="UYP5" s="498"/>
      <c r="UYQ5" s="499"/>
      <c r="UYR5" s="474"/>
      <c r="UYS5" s="474"/>
      <c r="UYT5" s="481"/>
      <c r="UYU5" s="474"/>
      <c r="UYV5" s="498"/>
      <c r="UYW5" s="499"/>
      <c r="UYX5" s="474"/>
      <c r="UYY5" s="474"/>
      <c r="UYZ5" s="481"/>
      <c r="UZA5" s="474"/>
      <c r="UZB5" s="498"/>
      <c r="UZC5" s="499"/>
      <c r="UZD5" s="474"/>
      <c r="UZE5" s="474"/>
      <c r="UZF5" s="481"/>
      <c r="UZG5" s="474"/>
      <c r="UZH5" s="498"/>
      <c r="UZI5" s="499"/>
      <c r="UZJ5" s="474"/>
      <c r="UZK5" s="474"/>
      <c r="UZL5" s="481"/>
      <c r="UZM5" s="474"/>
      <c r="UZN5" s="498"/>
      <c r="UZO5" s="499"/>
      <c r="UZP5" s="474"/>
      <c r="UZQ5" s="474"/>
      <c r="UZR5" s="481"/>
      <c r="UZS5" s="474"/>
      <c r="UZT5" s="498"/>
      <c r="UZU5" s="499"/>
      <c r="UZV5" s="474"/>
      <c r="UZW5" s="474"/>
      <c r="UZX5" s="481"/>
      <c r="UZY5" s="474"/>
      <c r="UZZ5" s="498"/>
      <c r="VAA5" s="499"/>
      <c r="VAB5" s="474"/>
      <c r="VAC5" s="474"/>
      <c r="VAD5" s="481"/>
      <c r="VAE5" s="474"/>
      <c r="VAF5" s="498"/>
      <c r="VAG5" s="499"/>
      <c r="VAH5" s="474"/>
      <c r="VAI5" s="474"/>
      <c r="VAJ5" s="481"/>
      <c r="VAK5" s="474"/>
      <c r="VAL5" s="498"/>
      <c r="VAM5" s="499"/>
      <c r="VAN5" s="474"/>
      <c r="VAO5" s="474"/>
      <c r="VAP5" s="481"/>
      <c r="VAQ5" s="474"/>
      <c r="VAR5" s="498"/>
      <c r="VAS5" s="499"/>
      <c r="VAT5" s="474"/>
      <c r="VAU5" s="474"/>
      <c r="VAV5" s="481"/>
      <c r="VAW5" s="474"/>
      <c r="VAX5" s="498"/>
      <c r="VAY5" s="499"/>
      <c r="VAZ5" s="474"/>
      <c r="VBA5" s="474"/>
      <c r="VBB5" s="481"/>
      <c r="VBC5" s="474"/>
      <c r="VBD5" s="498"/>
      <c r="VBE5" s="499"/>
      <c r="VBF5" s="474"/>
      <c r="VBG5" s="474"/>
      <c r="VBH5" s="481"/>
      <c r="VBI5" s="474"/>
      <c r="VBJ5" s="498"/>
      <c r="VBK5" s="499"/>
      <c r="VBL5" s="474"/>
      <c r="VBM5" s="474"/>
      <c r="VBN5" s="481"/>
      <c r="VBO5" s="474"/>
      <c r="VBP5" s="498"/>
      <c r="VBQ5" s="499"/>
      <c r="VBR5" s="474"/>
      <c r="VBS5" s="474"/>
      <c r="VBT5" s="481"/>
      <c r="VBU5" s="474"/>
      <c r="VBV5" s="498"/>
      <c r="VBW5" s="499"/>
      <c r="VBX5" s="474"/>
      <c r="VBY5" s="474"/>
      <c r="VBZ5" s="481"/>
      <c r="VCA5" s="474"/>
      <c r="VCB5" s="498"/>
      <c r="VCC5" s="499"/>
      <c r="VCD5" s="474"/>
      <c r="VCE5" s="474"/>
      <c r="VCF5" s="481"/>
      <c r="VCG5" s="474"/>
      <c r="VCH5" s="498"/>
      <c r="VCI5" s="499"/>
      <c r="VCJ5" s="474"/>
      <c r="VCK5" s="474"/>
      <c r="VCL5" s="481"/>
      <c r="VCM5" s="474"/>
      <c r="VCN5" s="498"/>
      <c r="VCO5" s="499"/>
      <c r="VCP5" s="474"/>
      <c r="VCQ5" s="474"/>
      <c r="VCR5" s="481"/>
      <c r="VCS5" s="474"/>
      <c r="VCT5" s="498"/>
      <c r="VCU5" s="499"/>
      <c r="VCV5" s="474"/>
      <c r="VCW5" s="474"/>
      <c r="VCX5" s="481"/>
      <c r="VCY5" s="474"/>
      <c r="VCZ5" s="498"/>
      <c r="VDA5" s="499"/>
      <c r="VDB5" s="474"/>
      <c r="VDC5" s="474"/>
      <c r="VDD5" s="481"/>
      <c r="VDE5" s="474"/>
      <c r="VDF5" s="498"/>
      <c r="VDG5" s="499"/>
      <c r="VDH5" s="474"/>
      <c r="VDI5" s="474"/>
      <c r="VDJ5" s="481"/>
      <c r="VDK5" s="474"/>
      <c r="VDL5" s="498"/>
      <c r="VDM5" s="499"/>
      <c r="VDN5" s="474"/>
      <c r="VDO5" s="474"/>
      <c r="VDP5" s="481"/>
      <c r="VDQ5" s="474"/>
      <c r="VDR5" s="498"/>
      <c r="VDS5" s="499"/>
      <c r="VDT5" s="474"/>
      <c r="VDU5" s="474"/>
      <c r="VDV5" s="481"/>
      <c r="VDW5" s="474"/>
      <c r="VDX5" s="498"/>
      <c r="VDY5" s="499"/>
      <c r="VDZ5" s="474"/>
      <c r="VEA5" s="474"/>
      <c r="VEB5" s="481"/>
      <c r="VEC5" s="474"/>
      <c r="VED5" s="498"/>
      <c r="VEE5" s="499"/>
      <c r="VEF5" s="474"/>
      <c r="VEG5" s="474"/>
      <c r="VEH5" s="481"/>
      <c r="VEI5" s="474"/>
      <c r="VEJ5" s="498"/>
      <c r="VEK5" s="499"/>
      <c r="VEL5" s="474"/>
      <c r="VEM5" s="474"/>
      <c r="VEN5" s="481"/>
      <c r="VEO5" s="474"/>
      <c r="VEP5" s="498"/>
      <c r="VEQ5" s="499"/>
      <c r="VER5" s="474"/>
      <c r="VES5" s="474"/>
      <c r="VET5" s="481"/>
      <c r="VEU5" s="474"/>
      <c r="VEV5" s="498"/>
      <c r="VEW5" s="499"/>
      <c r="VEX5" s="474"/>
      <c r="VEY5" s="474"/>
      <c r="VEZ5" s="481"/>
      <c r="VFA5" s="474"/>
      <c r="VFB5" s="498"/>
      <c r="VFC5" s="499"/>
      <c r="VFD5" s="474"/>
      <c r="VFE5" s="474"/>
      <c r="VFF5" s="481"/>
      <c r="VFG5" s="474"/>
      <c r="VFH5" s="498"/>
      <c r="VFI5" s="499"/>
      <c r="VFJ5" s="474"/>
      <c r="VFK5" s="474"/>
      <c r="VFL5" s="481"/>
      <c r="VFM5" s="474"/>
      <c r="VFN5" s="498"/>
      <c r="VFO5" s="499"/>
      <c r="VFP5" s="474"/>
      <c r="VFQ5" s="474"/>
      <c r="VFR5" s="481"/>
      <c r="VFS5" s="474"/>
      <c r="VFT5" s="498"/>
      <c r="VFU5" s="499"/>
      <c r="VFV5" s="474"/>
      <c r="VFW5" s="474"/>
      <c r="VFX5" s="481"/>
      <c r="VFY5" s="474"/>
      <c r="VFZ5" s="498"/>
      <c r="VGA5" s="499"/>
      <c r="VGB5" s="474"/>
      <c r="VGC5" s="474"/>
      <c r="VGD5" s="481"/>
      <c r="VGE5" s="474"/>
      <c r="VGF5" s="498"/>
      <c r="VGG5" s="499"/>
      <c r="VGH5" s="474"/>
      <c r="VGI5" s="474"/>
      <c r="VGJ5" s="481"/>
      <c r="VGK5" s="474"/>
      <c r="VGL5" s="498"/>
      <c r="VGM5" s="499"/>
      <c r="VGN5" s="474"/>
      <c r="VGO5" s="474"/>
      <c r="VGP5" s="481"/>
      <c r="VGQ5" s="474"/>
      <c r="VGR5" s="498"/>
      <c r="VGS5" s="499"/>
      <c r="VGT5" s="474"/>
      <c r="VGU5" s="474"/>
      <c r="VGV5" s="481"/>
      <c r="VGW5" s="474"/>
      <c r="VGX5" s="498"/>
      <c r="VGY5" s="499"/>
      <c r="VGZ5" s="474"/>
      <c r="VHA5" s="474"/>
      <c r="VHB5" s="481"/>
      <c r="VHC5" s="474"/>
      <c r="VHD5" s="498"/>
      <c r="VHE5" s="499"/>
      <c r="VHF5" s="474"/>
      <c r="VHG5" s="474"/>
      <c r="VHH5" s="481"/>
      <c r="VHI5" s="474"/>
      <c r="VHJ5" s="498"/>
      <c r="VHK5" s="499"/>
      <c r="VHL5" s="474"/>
      <c r="VHM5" s="474"/>
      <c r="VHN5" s="481"/>
      <c r="VHO5" s="474"/>
      <c r="VHP5" s="498"/>
      <c r="VHQ5" s="499"/>
      <c r="VHR5" s="474"/>
      <c r="VHS5" s="474"/>
      <c r="VHT5" s="481"/>
      <c r="VHU5" s="474"/>
      <c r="VHV5" s="498"/>
      <c r="VHW5" s="499"/>
      <c r="VHX5" s="474"/>
      <c r="VHY5" s="474"/>
      <c r="VHZ5" s="481"/>
      <c r="VIA5" s="474"/>
      <c r="VIB5" s="498"/>
      <c r="VIC5" s="499"/>
      <c r="VID5" s="474"/>
      <c r="VIE5" s="474"/>
      <c r="VIF5" s="481"/>
      <c r="VIG5" s="474"/>
      <c r="VIH5" s="498"/>
      <c r="VII5" s="499"/>
      <c r="VIJ5" s="474"/>
      <c r="VIK5" s="474"/>
      <c r="VIL5" s="481"/>
      <c r="VIM5" s="474"/>
      <c r="VIN5" s="498"/>
      <c r="VIO5" s="499"/>
      <c r="VIP5" s="474"/>
      <c r="VIQ5" s="474"/>
      <c r="VIR5" s="481"/>
      <c r="VIS5" s="474"/>
      <c r="VIT5" s="498"/>
      <c r="VIU5" s="499"/>
      <c r="VIV5" s="474"/>
      <c r="VIW5" s="474"/>
      <c r="VIX5" s="481"/>
      <c r="VIY5" s="474"/>
      <c r="VIZ5" s="498"/>
      <c r="VJA5" s="499"/>
      <c r="VJB5" s="474"/>
      <c r="VJC5" s="474"/>
      <c r="VJD5" s="481"/>
      <c r="VJE5" s="474"/>
      <c r="VJF5" s="498"/>
      <c r="VJG5" s="499"/>
      <c r="VJH5" s="474"/>
      <c r="VJI5" s="474"/>
      <c r="VJJ5" s="481"/>
      <c r="VJK5" s="474"/>
      <c r="VJL5" s="498"/>
      <c r="VJM5" s="499"/>
      <c r="VJN5" s="474"/>
      <c r="VJO5" s="474"/>
      <c r="VJP5" s="481"/>
      <c r="VJQ5" s="474"/>
      <c r="VJR5" s="498"/>
      <c r="VJS5" s="499"/>
      <c r="VJT5" s="474"/>
      <c r="VJU5" s="474"/>
      <c r="VJV5" s="481"/>
      <c r="VJW5" s="474"/>
      <c r="VJX5" s="498"/>
      <c r="VJY5" s="499"/>
      <c r="VJZ5" s="474"/>
      <c r="VKA5" s="474"/>
      <c r="VKB5" s="481"/>
      <c r="VKC5" s="474"/>
      <c r="VKD5" s="498"/>
      <c r="VKE5" s="499"/>
      <c r="VKF5" s="474"/>
      <c r="VKG5" s="474"/>
      <c r="VKH5" s="481"/>
      <c r="VKI5" s="474"/>
      <c r="VKJ5" s="498"/>
      <c r="VKK5" s="499"/>
      <c r="VKL5" s="474"/>
      <c r="VKM5" s="474"/>
      <c r="VKN5" s="481"/>
      <c r="VKO5" s="474"/>
      <c r="VKP5" s="498"/>
      <c r="VKQ5" s="499"/>
      <c r="VKR5" s="474"/>
      <c r="VKS5" s="474"/>
      <c r="VKT5" s="481"/>
      <c r="VKU5" s="474"/>
      <c r="VKV5" s="498"/>
      <c r="VKW5" s="499"/>
      <c r="VKX5" s="474"/>
      <c r="VKY5" s="474"/>
      <c r="VKZ5" s="481"/>
      <c r="VLA5" s="474"/>
      <c r="VLB5" s="498"/>
      <c r="VLC5" s="499"/>
      <c r="VLD5" s="474"/>
      <c r="VLE5" s="474"/>
      <c r="VLF5" s="481"/>
      <c r="VLG5" s="474"/>
      <c r="VLH5" s="498"/>
      <c r="VLI5" s="499"/>
      <c r="VLJ5" s="474"/>
      <c r="VLK5" s="474"/>
      <c r="VLL5" s="481"/>
      <c r="VLM5" s="474"/>
      <c r="VLN5" s="498"/>
      <c r="VLO5" s="499"/>
      <c r="VLP5" s="474"/>
      <c r="VLQ5" s="474"/>
      <c r="VLR5" s="481"/>
      <c r="VLS5" s="474"/>
      <c r="VLT5" s="498"/>
      <c r="VLU5" s="499"/>
      <c r="VLV5" s="474"/>
      <c r="VLW5" s="474"/>
      <c r="VLX5" s="481"/>
      <c r="VLY5" s="474"/>
      <c r="VLZ5" s="498"/>
      <c r="VMA5" s="499"/>
      <c r="VMB5" s="474"/>
      <c r="VMC5" s="474"/>
      <c r="VMD5" s="481"/>
      <c r="VME5" s="474"/>
      <c r="VMF5" s="498"/>
      <c r="VMG5" s="499"/>
      <c r="VMH5" s="474"/>
      <c r="VMI5" s="474"/>
      <c r="VMJ5" s="481"/>
      <c r="VMK5" s="474"/>
      <c r="VML5" s="498"/>
      <c r="VMM5" s="499"/>
      <c r="VMN5" s="474"/>
      <c r="VMO5" s="474"/>
      <c r="VMP5" s="481"/>
      <c r="VMQ5" s="474"/>
      <c r="VMR5" s="498"/>
      <c r="VMS5" s="499"/>
      <c r="VMT5" s="474"/>
      <c r="VMU5" s="474"/>
      <c r="VMV5" s="481"/>
      <c r="VMW5" s="474"/>
      <c r="VMX5" s="498"/>
      <c r="VMY5" s="499"/>
      <c r="VMZ5" s="474"/>
      <c r="VNA5" s="474"/>
      <c r="VNB5" s="481"/>
      <c r="VNC5" s="474"/>
      <c r="VND5" s="498"/>
      <c r="VNE5" s="499"/>
      <c r="VNF5" s="474"/>
      <c r="VNG5" s="474"/>
      <c r="VNH5" s="481"/>
      <c r="VNI5" s="474"/>
      <c r="VNJ5" s="498"/>
      <c r="VNK5" s="499"/>
      <c r="VNL5" s="474"/>
      <c r="VNM5" s="474"/>
      <c r="VNN5" s="481"/>
      <c r="VNO5" s="474"/>
      <c r="VNP5" s="498"/>
      <c r="VNQ5" s="499"/>
      <c r="VNR5" s="474"/>
      <c r="VNS5" s="474"/>
      <c r="VNT5" s="481"/>
      <c r="VNU5" s="474"/>
      <c r="VNV5" s="498"/>
      <c r="VNW5" s="499"/>
      <c r="VNX5" s="474"/>
      <c r="VNY5" s="474"/>
      <c r="VNZ5" s="481"/>
      <c r="VOA5" s="474"/>
      <c r="VOB5" s="498"/>
      <c r="VOC5" s="499"/>
      <c r="VOD5" s="474"/>
      <c r="VOE5" s="474"/>
      <c r="VOF5" s="481"/>
      <c r="VOG5" s="474"/>
      <c r="VOH5" s="498"/>
      <c r="VOI5" s="499"/>
      <c r="VOJ5" s="474"/>
      <c r="VOK5" s="474"/>
      <c r="VOL5" s="481"/>
      <c r="VOM5" s="474"/>
      <c r="VON5" s="498"/>
      <c r="VOO5" s="499"/>
      <c r="VOP5" s="474"/>
      <c r="VOQ5" s="474"/>
      <c r="VOR5" s="481"/>
      <c r="VOS5" s="474"/>
      <c r="VOT5" s="498"/>
      <c r="VOU5" s="499"/>
      <c r="VOV5" s="474"/>
      <c r="VOW5" s="474"/>
      <c r="VOX5" s="481"/>
      <c r="VOY5" s="474"/>
      <c r="VOZ5" s="498"/>
      <c r="VPA5" s="499"/>
      <c r="VPB5" s="474"/>
      <c r="VPC5" s="474"/>
      <c r="VPD5" s="481"/>
      <c r="VPE5" s="474"/>
      <c r="VPF5" s="498"/>
      <c r="VPG5" s="499"/>
      <c r="VPH5" s="474"/>
      <c r="VPI5" s="474"/>
      <c r="VPJ5" s="481"/>
      <c r="VPK5" s="474"/>
      <c r="VPL5" s="498"/>
      <c r="VPM5" s="499"/>
      <c r="VPN5" s="474"/>
      <c r="VPO5" s="474"/>
      <c r="VPP5" s="481"/>
      <c r="VPQ5" s="474"/>
      <c r="VPR5" s="498"/>
      <c r="VPS5" s="499"/>
      <c r="VPT5" s="474"/>
      <c r="VPU5" s="474"/>
      <c r="VPV5" s="481"/>
      <c r="VPW5" s="474"/>
      <c r="VPX5" s="498"/>
      <c r="VPY5" s="499"/>
      <c r="VPZ5" s="474"/>
      <c r="VQA5" s="474"/>
      <c r="VQB5" s="481"/>
      <c r="VQC5" s="474"/>
      <c r="VQD5" s="498"/>
      <c r="VQE5" s="499"/>
      <c r="VQF5" s="474"/>
      <c r="VQG5" s="474"/>
      <c r="VQH5" s="481"/>
      <c r="VQI5" s="474"/>
      <c r="VQJ5" s="498"/>
      <c r="VQK5" s="499"/>
      <c r="VQL5" s="474"/>
      <c r="VQM5" s="474"/>
      <c r="VQN5" s="481"/>
      <c r="VQO5" s="474"/>
      <c r="VQP5" s="498"/>
      <c r="VQQ5" s="499"/>
      <c r="VQR5" s="474"/>
      <c r="VQS5" s="474"/>
      <c r="VQT5" s="481"/>
      <c r="VQU5" s="474"/>
      <c r="VQV5" s="498"/>
      <c r="VQW5" s="499"/>
      <c r="VQX5" s="474"/>
      <c r="VQY5" s="474"/>
      <c r="VQZ5" s="481"/>
      <c r="VRA5" s="474"/>
      <c r="VRB5" s="498"/>
      <c r="VRC5" s="499"/>
      <c r="VRD5" s="474"/>
      <c r="VRE5" s="474"/>
      <c r="VRF5" s="481"/>
      <c r="VRG5" s="474"/>
      <c r="VRH5" s="498"/>
      <c r="VRI5" s="499"/>
      <c r="VRJ5" s="474"/>
      <c r="VRK5" s="474"/>
      <c r="VRL5" s="481"/>
      <c r="VRM5" s="474"/>
      <c r="VRN5" s="498"/>
      <c r="VRO5" s="499"/>
      <c r="VRP5" s="474"/>
      <c r="VRQ5" s="474"/>
      <c r="VRR5" s="481"/>
      <c r="VRS5" s="474"/>
      <c r="VRT5" s="498"/>
      <c r="VRU5" s="499"/>
      <c r="VRV5" s="474"/>
      <c r="VRW5" s="474"/>
      <c r="VRX5" s="481"/>
      <c r="VRY5" s="474"/>
      <c r="VRZ5" s="498"/>
      <c r="VSA5" s="499"/>
      <c r="VSB5" s="474"/>
      <c r="VSC5" s="474"/>
      <c r="VSD5" s="481"/>
      <c r="VSE5" s="474"/>
      <c r="VSF5" s="498"/>
      <c r="VSG5" s="499"/>
      <c r="VSH5" s="474"/>
      <c r="VSI5" s="474"/>
      <c r="VSJ5" s="481"/>
      <c r="VSK5" s="474"/>
      <c r="VSL5" s="498"/>
      <c r="VSM5" s="499"/>
      <c r="VSN5" s="474"/>
      <c r="VSO5" s="474"/>
      <c r="VSP5" s="481"/>
      <c r="VSQ5" s="474"/>
      <c r="VSR5" s="498"/>
      <c r="VSS5" s="499"/>
      <c r="VST5" s="474"/>
      <c r="VSU5" s="474"/>
      <c r="VSV5" s="481"/>
      <c r="VSW5" s="474"/>
      <c r="VSX5" s="498"/>
      <c r="VSY5" s="499"/>
      <c r="VSZ5" s="474"/>
      <c r="VTA5" s="474"/>
      <c r="VTB5" s="481"/>
      <c r="VTC5" s="474"/>
      <c r="VTD5" s="498"/>
      <c r="VTE5" s="499"/>
      <c r="VTF5" s="474"/>
      <c r="VTG5" s="474"/>
      <c r="VTH5" s="481"/>
      <c r="VTI5" s="474"/>
      <c r="VTJ5" s="498"/>
      <c r="VTK5" s="499"/>
      <c r="VTL5" s="474"/>
      <c r="VTM5" s="474"/>
      <c r="VTN5" s="481"/>
      <c r="VTO5" s="474"/>
      <c r="VTP5" s="498"/>
      <c r="VTQ5" s="499"/>
      <c r="VTR5" s="474"/>
      <c r="VTS5" s="474"/>
      <c r="VTT5" s="481"/>
      <c r="VTU5" s="474"/>
      <c r="VTV5" s="498"/>
      <c r="VTW5" s="499"/>
      <c r="VTX5" s="474"/>
      <c r="VTY5" s="474"/>
      <c r="VTZ5" s="481"/>
      <c r="VUA5" s="474"/>
      <c r="VUB5" s="498"/>
      <c r="VUC5" s="499"/>
      <c r="VUD5" s="474"/>
      <c r="VUE5" s="474"/>
      <c r="VUF5" s="481"/>
      <c r="VUG5" s="474"/>
      <c r="VUH5" s="498"/>
      <c r="VUI5" s="499"/>
      <c r="VUJ5" s="474"/>
      <c r="VUK5" s="474"/>
      <c r="VUL5" s="481"/>
      <c r="VUM5" s="474"/>
      <c r="VUN5" s="498"/>
      <c r="VUO5" s="499"/>
      <c r="VUP5" s="474"/>
      <c r="VUQ5" s="474"/>
      <c r="VUR5" s="481"/>
      <c r="VUS5" s="474"/>
      <c r="VUT5" s="498"/>
      <c r="VUU5" s="499"/>
      <c r="VUV5" s="474"/>
      <c r="VUW5" s="474"/>
      <c r="VUX5" s="481"/>
      <c r="VUY5" s="474"/>
      <c r="VUZ5" s="498"/>
      <c r="VVA5" s="499"/>
      <c r="VVB5" s="474"/>
      <c r="VVC5" s="474"/>
      <c r="VVD5" s="481"/>
      <c r="VVE5" s="474"/>
      <c r="VVF5" s="498"/>
      <c r="VVG5" s="499"/>
      <c r="VVH5" s="474"/>
      <c r="VVI5" s="474"/>
      <c r="VVJ5" s="481"/>
      <c r="VVK5" s="474"/>
      <c r="VVL5" s="498"/>
      <c r="VVM5" s="499"/>
      <c r="VVN5" s="474"/>
      <c r="VVO5" s="474"/>
      <c r="VVP5" s="481"/>
      <c r="VVQ5" s="474"/>
      <c r="VVR5" s="498"/>
      <c r="VVS5" s="499"/>
      <c r="VVT5" s="474"/>
      <c r="VVU5" s="474"/>
      <c r="VVV5" s="481"/>
      <c r="VVW5" s="474"/>
      <c r="VVX5" s="498"/>
      <c r="VVY5" s="499"/>
      <c r="VVZ5" s="474"/>
      <c r="VWA5" s="474"/>
      <c r="VWB5" s="481"/>
      <c r="VWC5" s="474"/>
      <c r="VWD5" s="498"/>
      <c r="VWE5" s="499"/>
      <c r="VWF5" s="474"/>
      <c r="VWG5" s="474"/>
      <c r="VWH5" s="481"/>
      <c r="VWI5" s="474"/>
      <c r="VWJ5" s="498"/>
      <c r="VWK5" s="499"/>
      <c r="VWL5" s="474"/>
      <c r="VWM5" s="474"/>
      <c r="VWN5" s="481"/>
      <c r="VWO5" s="474"/>
      <c r="VWP5" s="498"/>
      <c r="VWQ5" s="499"/>
      <c r="VWR5" s="474"/>
      <c r="VWS5" s="474"/>
      <c r="VWT5" s="481"/>
      <c r="VWU5" s="474"/>
      <c r="VWV5" s="498"/>
      <c r="VWW5" s="499"/>
      <c r="VWX5" s="474"/>
      <c r="VWY5" s="474"/>
      <c r="VWZ5" s="481"/>
      <c r="VXA5" s="474"/>
      <c r="VXB5" s="498"/>
      <c r="VXC5" s="499"/>
      <c r="VXD5" s="474"/>
      <c r="VXE5" s="474"/>
      <c r="VXF5" s="481"/>
      <c r="VXG5" s="474"/>
      <c r="VXH5" s="498"/>
      <c r="VXI5" s="499"/>
      <c r="VXJ5" s="474"/>
      <c r="VXK5" s="474"/>
      <c r="VXL5" s="481"/>
      <c r="VXM5" s="474"/>
      <c r="VXN5" s="498"/>
      <c r="VXO5" s="499"/>
      <c r="VXP5" s="474"/>
      <c r="VXQ5" s="474"/>
      <c r="VXR5" s="481"/>
      <c r="VXS5" s="474"/>
      <c r="VXT5" s="498"/>
      <c r="VXU5" s="499"/>
      <c r="VXV5" s="474"/>
      <c r="VXW5" s="474"/>
      <c r="VXX5" s="481"/>
      <c r="VXY5" s="474"/>
      <c r="VXZ5" s="498"/>
      <c r="VYA5" s="499"/>
      <c r="VYB5" s="474"/>
      <c r="VYC5" s="474"/>
      <c r="VYD5" s="481"/>
      <c r="VYE5" s="474"/>
      <c r="VYF5" s="498"/>
      <c r="VYG5" s="499"/>
      <c r="VYH5" s="474"/>
      <c r="VYI5" s="474"/>
      <c r="VYJ5" s="481"/>
      <c r="VYK5" s="474"/>
      <c r="VYL5" s="498"/>
      <c r="VYM5" s="499"/>
      <c r="VYN5" s="474"/>
      <c r="VYO5" s="474"/>
      <c r="VYP5" s="481"/>
      <c r="VYQ5" s="474"/>
      <c r="VYR5" s="498"/>
      <c r="VYS5" s="499"/>
      <c r="VYT5" s="474"/>
      <c r="VYU5" s="474"/>
      <c r="VYV5" s="481"/>
      <c r="VYW5" s="474"/>
      <c r="VYX5" s="498"/>
      <c r="VYY5" s="499"/>
      <c r="VYZ5" s="474"/>
      <c r="VZA5" s="474"/>
      <c r="VZB5" s="481"/>
      <c r="VZC5" s="474"/>
      <c r="VZD5" s="498"/>
      <c r="VZE5" s="499"/>
      <c r="VZF5" s="474"/>
      <c r="VZG5" s="474"/>
      <c r="VZH5" s="481"/>
      <c r="VZI5" s="474"/>
      <c r="VZJ5" s="498"/>
      <c r="VZK5" s="499"/>
      <c r="VZL5" s="474"/>
      <c r="VZM5" s="474"/>
      <c r="VZN5" s="481"/>
      <c r="VZO5" s="474"/>
      <c r="VZP5" s="498"/>
      <c r="VZQ5" s="499"/>
      <c r="VZR5" s="474"/>
      <c r="VZS5" s="474"/>
      <c r="VZT5" s="481"/>
      <c r="VZU5" s="474"/>
      <c r="VZV5" s="498"/>
      <c r="VZW5" s="499"/>
      <c r="VZX5" s="474"/>
      <c r="VZY5" s="474"/>
      <c r="VZZ5" s="481"/>
      <c r="WAA5" s="474"/>
      <c r="WAB5" s="498"/>
      <c r="WAC5" s="499"/>
      <c r="WAD5" s="474"/>
      <c r="WAE5" s="474"/>
      <c r="WAF5" s="481"/>
      <c r="WAG5" s="474"/>
      <c r="WAH5" s="498"/>
      <c r="WAI5" s="499"/>
      <c r="WAJ5" s="474"/>
      <c r="WAK5" s="474"/>
      <c r="WAL5" s="481"/>
      <c r="WAM5" s="474"/>
      <c r="WAN5" s="498"/>
      <c r="WAO5" s="499"/>
      <c r="WAP5" s="474"/>
      <c r="WAQ5" s="474"/>
      <c r="WAR5" s="481"/>
      <c r="WAS5" s="474"/>
      <c r="WAT5" s="498"/>
      <c r="WAU5" s="499"/>
      <c r="WAV5" s="474"/>
      <c r="WAW5" s="474"/>
      <c r="WAX5" s="481"/>
      <c r="WAY5" s="474"/>
      <c r="WAZ5" s="498"/>
      <c r="WBA5" s="499"/>
      <c r="WBB5" s="474"/>
      <c r="WBC5" s="474"/>
      <c r="WBD5" s="481"/>
      <c r="WBE5" s="474"/>
      <c r="WBF5" s="498"/>
      <c r="WBG5" s="499"/>
      <c r="WBH5" s="474"/>
      <c r="WBI5" s="474"/>
      <c r="WBJ5" s="481"/>
      <c r="WBK5" s="474"/>
      <c r="WBL5" s="498"/>
      <c r="WBM5" s="499"/>
      <c r="WBN5" s="474"/>
      <c r="WBO5" s="474"/>
      <c r="WBP5" s="481"/>
      <c r="WBQ5" s="474"/>
      <c r="WBR5" s="498"/>
      <c r="WBS5" s="499"/>
      <c r="WBT5" s="474"/>
      <c r="WBU5" s="474"/>
      <c r="WBV5" s="481"/>
      <c r="WBW5" s="474"/>
      <c r="WBX5" s="498"/>
      <c r="WBY5" s="499"/>
      <c r="WBZ5" s="474"/>
      <c r="WCA5" s="474"/>
      <c r="WCB5" s="481"/>
      <c r="WCC5" s="474"/>
      <c r="WCD5" s="498"/>
      <c r="WCE5" s="499"/>
      <c r="WCF5" s="474"/>
      <c r="WCG5" s="474"/>
      <c r="WCH5" s="481"/>
      <c r="WCI5" s="474"/>
      <c r="WCJ5" s="498"/>
      <c r="WCK5" s="499"/>
      <c r="WCL5" s="474"/>
      <c r="WCM5" s="474"/>
      <c r="WCN5" s="481"/>
      <c r="WCO5" s="474"/>
      <c r="WCP5" s="498"/>
      <c r="WCQ5" s="499"/>
      <c r="WCR5" s="474"/>
      <c r="WCS5" s="474"/>
      <c r="WCT5" s="481"/>
      <c r="WCU5" s="474"/>
      <c r="WCV5" s="498"/>
      <c r="WCW5" s="499"/>
      <c r="WCX5" s="474"/>
      <c r="WCY5" s="474"/>
      <c r="WCZ5" s="481"/>
      <c r="WDA5" s="474"/>
      <c r="WDB5" s="498"/>
      <c r="WDC5" s="499"/>
      <c r="WDD5" s="474"/>
      <c r="WDE5" s="474"/>
      <c r="WDF5" s="481"/>
      <c r="WDG5" s="474"/>
      <c r="WDH5" s="498"/>
      <c r="WDI5" s="499"/>
      <c r="WDJ5" s="474"/>
      <c r="WDK5" s="474"/>
      <c r="WDL5" s="481"/>
      <c r="WDM5" s="474"/>
      <c r="WDN5" s="498"/>
      <c r="WDO5" s="499"/>
      <c r="WDP5" s="474"/>
      <c r="WDQ5" s="474"/>
      <c r="WDR5" s="481"/>
      <c r="WDS5" s="474"/>
      <c r="WDT5" s="498"/>
      <c r="WDU5" s="499"/>
      <c r="WDV5" s="474"/>
      <c r="WDW5" s="474"/>
      <c r="WDX5" s="481"/>
      <c r="WDY5" s="474"/>
      <c r="WDZ5" s="498"/>
      <c r="WEA5" s="499"/>
      <c r="WEB5" s="474"/>
      <c r="WEC5" s="474"/>
      <c r="WED5" s="481"/>
      <c r="WEE5" s="474"/>
      <c r="WEF5" s="498"/>
      <c r="WEG5" s="499"/>
      <c r="WEH5" s="474"/>
      <c r="WEI5" s="474"/>
      <c r="WEJ5" s="481"/>
      <c r="WEK5" s="474"/>
      <c r="WEL5" s="498"/>
      <c r="WEM5" s="499"/>
      <c r="WEN5" s="474"/>
      <c r="WEO5" s="474"/>
      <c r="WEP5" s="481"/>
      <c r="WEQ5" s="474"/>
      <c r="WER5" s="498"/>
      <c r="WES5" s="499"/>
      <c r="WET5" s="474"/>
      <c r="WEU5" s="474"/>
      <c r="WEV5" s="481"/>
      <c r="WEW5" s="474"/>
      <c r="WEX5" s="498"/>
      <c r="WEY5" s="499"/>
      <c r="WEZ5" s="474"/>
      <c r="WFA5" s="474"/>
      <c r="WFB5" s="481"/>
      <c r="WFC5" s="474"/>
      <c r="WFD5" s="498"/>
      <c r="WFE5" s="499"/>
      <c r="WFF5" s="474"/>
      <c r="WFG5" s="474"/>
      <c r="WFH5" s="481"/>
      <c r="WFI5" s="474"/>
      <c r="WFJ5" s="498"/>
      <c r="WFK5" s="499"/>
      <c r="WFL5" s="474"/>
      <c r="WFM5" s="474"/>
      <c r="WFN5" s="481"/>
      <c r="WFO5" s="474"/>
      <c r="WFP5" s="498"/>
      <c r="WFQ5" s="499"/>
      <c r="WFR5" s="474"/>
      <c r="WFS5" s="474"/>
      <c r="WFT5" s="481"/>
      <c r="WFU5" s="474"/>
      <c r="WFV5" s="498"/>
      <c r="WFW5" s="499"/>
      <c r="WFX5" s="474"/>
      <c r="WFY5" s="474"/>
      <c r="WFZ5" s="481"/>
      <c r="WGA5" s="474"/>
      <c r="WGB5" s="498"/>
      <c r="WGC5" s="499"/>
      <c r="WGD5" s="474"/>
      <c r="WGE5" s="474"/>
      <c r="WGF5" s="481"/>
      <c r="WGG5" s="474"/>
      <c r="WGH5" s="498"/>
      <c r="WGI5" s="499"/>
      <c r="WGJ5" s="474"/>
      <c r="WGK5" s="474"/>
      <c r="WGL5" s="481"/>
      <c r="WGM5" s="474"/>
      <c r="WGN5" s="498"/>
      <c r="WGO5" s="499"/>
      <c r="WGP5" s="474"/>
      <c r="WGQ5" s="474"/>
      <c r="WGR5" s="481"/>
      <c r="WGS5" s="474"/>
      <c r="WGT5" s="498"/>
      <c r="WGU5" s="499"/>
      <c r="WGV5" s="474"/>
      <c r="WGW5" s="474"/>
      <c r="WGX5" s="481"/>
      <c r="WGY5" s="474"/>
      <c r="WGZ5" s="498"/>
      <c r="WHA5" s="499"/>
      <c r="WHB5" s="474"/>
      <c r="WHC5" s="474"/>
      <c r="WHD5" s="481"/>
      <c r="WHE5" s="474"/>
      <c r="WHF5" s="498"/>
      <c r="WHG5" s="499"/>
      <c r="WHH5" s="474"/>
      <c r="WHI5" s="474"/>
      <c r="WHJ5" s="481"/>
      <c r="WHK5" s="474"/>
      <c r="WHL5" s="498"/>
      <c r="WHM5" s="499"/>
      <c r="WHN5" s="474"/>
      <c r="WHO5" s="474"/>
      <c r="WHP5" s="481"/>
      <c r="WHQ5" s="474"/>
      <c r="WHR5" s="498"/>
      <c r="WHS5" s="499"/>
      <c r="WHT5" s="474"/>
      <c r="WHU5" s="474"/>
      <c r="WHV5" s="481"/>
      <c r="WHW5" s="474"/>
      <c r="WHX5" s="498"/>
      <c r="WHY5" s="499"/>
      <c r="WHZ5" s="474"/>
      <c r="WIA5" s="474"/>
      <c r="WIB5" s="481"/>
      <c r="WIC5" s="474"/>
      <c r="WID5" s="498"/>
      <c r="WIE5" s="499"/>
      <c r="WIF5" s="474"/>
      <c r="WIG5" s="474"/>
      <c r="WIH5" s="481"/>
      <c r="WII5" s="474"/>
      <c r="WIJ5" s="498"/>
      <c r="WIK5" s="499"/>
      <c r="WIL5" s="474"/>
      <c r="WIM5" s="474"/>
      <c r="WIN5" s="481"/>
      <c r="WIO5" s="474"/>
      <c r="WIP5" s="498"/>
      <c r="WIQ5" s="499"/>
      <c r="WIR5" s="474"/>
      <c r="WIS5" s="474"/>
      <c r="WIT5" s="481"/>
      <c r="WIU5" s="474"/>
      <c r="WIV5" s="498"/>
      <c r="WIW5" s="499"/>
      <c r="WIX5" s="474"/>
      <c r="WIY5" s="474"/>
      <c r="WIZ5" s="481"/>
      <c r="WJA5" s="474"/>
      <c r="WJB5" s="498"/>
      <c r="WJC5" s="499"/>
      <c r="WJD5" s="474"/>
      <c r="WJE5" s="474"/>
      <c r="WJF5" s="481"/>
      <c r="WJG5" s="474"/>
      <c r="WJH5" s="498"/>
      <c r="WJI5" s="499"/>
      <c r="WJJ5" s="474"/>
      <c r="WJK5" s="474"/>
      <c r="WJL5" s="481"/>
      <c r="WJM5" s="474"/>
      <c r="WJN5" s="498"/>
      <c r="WJO5" s="499"/>
      <c r="WJP5" s="474"/>
      <c r="WJQ5" s="474"/>
      <c r="WJR5" s="481"/>
      <c r="WJS5" s="474"/>
      <c r="WJT5" s="498"/>
      <c r="WJU5" s="499"/>
      <c r="WJV5" s="474"/>
      <c r="WJW5" s="474"/>
      <c r="WJX5" s="481"/>
      <c r="WJY5" s="474"/>
      <c r="WJZ5" s="498"/>
      <c r="WKA5" s="499"/>
      <c r="WKB5" s="474"/>
      <c r="WKC5" s="474"/>
      <c r="WKD5" s="481"/>
      <c r="WKE5" s="474"/>
      <c r="WKF5" s="498"/>
      <c r="WKG5" s="499"/>
      <c r="WKH5" s="474"/>
      <c r="WKI5" s="474"/>
      <c r="WKJ5" s="481"/>
      <c r="WKK5" s="474"/>
      <c r="WKL5" s="498"/>
      <c r="WKM5" s="499"/>
      <c r="WKN5" s="474"/>
      <c r="WKO5" s="474"/>
      <c r="WKP5" s="481"/>
      <c r="WKQ5" s="474"/>
      <c r="WKR5" s="498"/>
      <c r="WKS5" s="499"/>
      <c r="WKT5" s="474"/>
      <c r="WKU5" s="474"/>
      <c r="WKV5" s="481"/>
      <c r="WKW5" s="474"/>
      <c r="WKX5" s="498"/>
      <c r="WKY5" s="499"/>
      <c r="WKZ5" s="474"/>
      <c r="WLA5" s="474"/>
      <c r="WLB5" s="481"/>
      <c r="WLC5" s="474"/>
      <c r="WLD5" s="498"/>
      <c r="WLE5" s="499"/>
      <c r="WLF5" s="474"/>
      <c r="WLG5" s="474"/>
      <c r="WLH5" s="481"/>
      <c r="WLI5" s="474"/>
      <c r="WLJ5" s="498"/>
      <c r="WLK5" s="499"/>
      <c r="WLL5" s="474"/>
      <c r="WLM5" s="474"/>
      <c r="WLN5" s="481"/>
      <c r="WLO5" s="474"/>
      <c r="WLP5" s="498"/>
      <c r="WLQ5" s="499"/>
      <c r="WLR5" s="474"/>
      <c r="WLS5" s="474"/>
      <c r="WLT5" s="481"/>
      <c r="WLU5" s="474"/>
      <c r="WLV5" s="498"/>
      <c r="WLW5" s="499"/>
      <c r="WLX5" s="474"/>
      <c r="WLY5" s="474"/>
      <c r="WLZ5" s="481"/>
      <c r="WMA5" s="474"/>
      <c r="WMB5" s="498"/>
      <c r="WMC5" s="499"/>
      <c r="WMD5" s="474"/>
      <c r="WME5" s="474"/>
      <c r="WMF5" s="481"/>
      <c r="WMG5" s="474"/>
      <c r="WMH5" s="498"/>
      <c r="WMI5" s="499"/>
      <c r="WMJ5" s="474"/>
      <c r="WMK5" s="474"/>
      <c r="WML5" s="481"/>
      <c r="WMM5" s="474"/>
      <c r="WMN5" s="498"/>
      <c r="WMO5" s="499"/>
      <c r="WMP5" s="474"/>
      <c r="WMQ5" s="474"/>
      <c r="WMR5" s="481"/>
      <c r="WMS5" s="474"/>
      <c r="WMT5" s="498"/>
      <c r="WMU5" s="499"/>
      <c r="WMV5" s="474"/>
      <c r="WMW5" s="474"/>
      <c r="WMX5" s="481"/>
      <c r="WMY5" s="474"/>
      <c r="WMZ5" s="498"/>
      <c r="WNA5" s="499"/>
      <c r="WNB5" s="474"/>
      <c r="WNC5" s="474"/>
      <c r="WND5" s="481"/>
      <c r="WNE5" s="474"/>
      <c r="WNF5" s="498"/>
      <c r="WNG5" s="499"/>
      <c r="WNH5" s="474"/>
      <c r="WNI5" s="474"/>
      <c r="WNJ5" s="481"/>
      <c r="WNK5" s="474"/>
      <c r="WNL5" s="498"/>
      <c r="WNM5" s="499"/>
      <c r="WNN5" s="474"/>
      <c r="WNO5" s="474"/>
      <c r="WNP5" s="481"/>
      <c r="WNQ5" s="474"/>
      <c r="WNR5" s="498"/>
      <c r="WNS5" s="499"/>
      <c r="WNT5" s="474"/>
      <c r="WNU5" s="474"/>
      <c r="WNV5" s="481"/>
      <c r="WNW5" s="474"/>
      <c r="WNX5" s="498"/>
      <c r="WNY5" s="499"/>
      <c r="WNZ5" s="474"/>
      <c r="WOA5" s="474"/>
      <c r="WOB5" s="481"/>
      <c r="WOC5" s="474"/>
      <c r="WOD5" s="498"/>
      <c r="WOE5" s="499"/>
      <c r="WOF5" s="474"/>
      <c r="WOG5" s="474"/>
      <c r="WOH5" s="481"/>
      <c r="WOI5" s="474"/>
      <c r="WOJ5" s="498"/>
      <c r="WOK5" s="499"/>
      <c r="WOL5" s="474"/>
      <c r="WOM5" s="474"/>
      <c r="WON5" s="481"/>
      <c r="WOO5" s="474"/>
      <c r="WOP5" s="498"/>
      <c r="WOQ5" s="499"/>
      <c r="WOR5" s="474"/>
      <c r="WOS5" s="474"/>
      <c r="WOT5" s="481"/>
      <c r="WOU5" s="474"/>
      <c r="WOV5" s="498"/>
      <c r="WOW5" s="499"/>
      <c r="WOX5" s="474"/>
      <c r="WOY5" s="474"/>
      <c r="WOZ5" s="481"/>
      <c r="WPA5" s="474"/>
      <c r="WPB5" s="498"/>
      <c r="WPC5" s="499"/>
      <c r="WPD5" s="474"/>
      <c r="WPE5" s="474"/>
      <c r="WPF5" s="481"/>
      <c r="WPG5" s="474"/>
      <c r="WPH5" s="498"/>
      <c r="WPI5" s="499"/>
      <c r="WPJ5" s="474"/>
      <c r="WPK5" s="474"/>
      <c r="WPL5" s="481"/>
      <c r="WPM5" s="474"/>
      <c r="WPN5" s="498"/>
      <c r="WPO5" s="499"/>
      <c r="WPP5" s="474"/>
      <c r="WPQ5" s="474"/>
      <c r="WPR5" s="481"/>
      <c r="WPS5" s="474"/>
      <c r="WPT5" s="498"/>
      <c r="WPU5" s="499"/>
      <c r="WPV5" s="474"/>
      <c r="WPW5" s="474"/>
      <c r="WPX5" s="481"/>
      <c r="WPY5" s="474"/>
      <c r="WPZ5" s="498"/>
      <c r="WQA5" s="499"/>
      <c r="WQB5" s="474"/>
      <c r="WQC5" s="474"/>
      <c r="WQD5" s="481"/>
      <c r="WQE5" s="474"/>
      <c r="WQF5" s="498"/>
      <c r="WQG5" s="499"/>
      <c r="WQH5" s="474"/>
      <c r="WQI5" s="474"/>
      <c r="WQJ5" s="481"/>
      <c r="WQK5" s="474"/>
      <c r="WQL5" s="498"/>
      <c r="WQM5" s="499"/>
      <c r="WQN5" s="474"/>
      <c r="WQO5" s="474"/>
      <c r="WQP5" s="481"/>
      <c r="WQQ5" s="474"/>
      <c r="WQR5" s="498"/>
      <c r="WQS5" s="499"/>
      <c r="WQT5" s="474"/>
      <c r="WQU5" s="474"/>
      <c r="WQV5" s="481"/>
      <c r="WQW5" s="474"/>
      <c r="WQX5" s="498"/>
      <c r="WQY5" s="499"/>
      <c r="WQZ5" s="474"/>
      <c r="WRA5" s="474"/>
      <c r="WRB5" s="481"/>
      <c r="WRC5" s="474"/>
      <c r="WRD5" s="498"/>
      <c r="WRE5" s="499"/>
      <c r="WRF5" s="474"/>
      <c r="WRG5" s="474"/>
      <c r="WRH5" s="481"/>
      <c r="WRI5" s="474"/>
      <c r="WRJ5" s="498"/>
      <c r="WRK5" s="499"/>
      <c r="WRL5" s="474"/>
      <c r="WRM5" s="474"/>
      <c r="WRN5" s="481"/>
      <c r="WRO5" s="474"/>
      <c r="WRP5" s="498"/>
      <c r="WRQ5" s="499"/>
      <c r="WRR5" s="474"/>
      <c r="WRS5" s="474"/>
      <c r="WRT5" s="481"/>
      <c r="WRU5" s="474"/>
      <c r="WRV5" s="498"/>
      <c r="WRW5" s="499"/>
      <c r="WRX5" s="474"/>
      <c r="WRY5" s="474"/>
      <c r="WRZ5" s="481"/>
      <c r="WSA5" s="474"/>
      <c r="WSB5" s="498"/>
      <c r="WSC5" s="499"/>
      <c r="WSD5" s="474"/>
      <c r="WSE5" s="474"/>
      <c r="WSF5" s="481"/>
      <c r="WSG5" s="474"/>
      <c r="WSH5" s="498"/>
      <c r="WSI5" s="499"/>
      <c r="WSJ5" s="474"/>
      <c r="WSK5" s="474"/>
      <c r="WSL5" s="481"/>
      <c r="WSM5" s="474"/>
      <c r="WSN5" s="498"/>
      <c r="WSO5" s="499"/>
      <c r="WSP5" s="474"/>
      <c r="WSQ5" s="474"/>
      <c r="WSR5" s="481"/>
      <c r="WSS5" s="474"/>
      <c r="WST5" s="498"/>
      <c r="WSU5" s="499"/>
      <c r="WSV5" s="474"/>
      <c r="WSW5" s="474"/>
      <c r="WSX5" s="481"/>
      <c r="WSY5" s="474"/>
      <c r="WSZ5" s="498"/>
      <c r="WTA5" s="499"/>
      <c r="WTB5" s="474"/>
      <c r="WTC5" s="474"/>
      <c r="WTD5" s="481"/>
      <c r="WTE5" s="474"/>
      <c r="WTF5" s="498"/>
      <c r="WTG5" s="499"/>
      <c r="WTH5" s="474"/>
      <c r="WTI5" s="474"/>
      <c r="WTJ5" s="481"/>
      <c r="WTK5" s="474"/>
      <c r="WTL5" s="498"/>
      <c r="WTM5" s="499"/>
      <c r="WTN5" s="474"/>
      <c r="WTO5" s="474"/>
      <c r="WTP5" s="481"/>
      <c r="WTQ5" s="474"/>
      <c r="WTR5" s="498"/>
      <c r="WTS5" s="499"/>
      <c r="WTT5" s="474"/>
      <c r="WTU5" s="474"/>
      <c r="WTV5" s="481"/>
      <c r="WTW5" s="474"/>
      <c r="WTX5" s="498"/>
      <c r="WTY5" s="499"/>
      <c r="WTZ5" s="474"/>
      <c r="WUA5" s="474"/>
      <c r="WUB5" s="481"/>
      <c r="WUC5" s="474"/>
      <c r="WUD5" s="498"/>
      <c r="WUE5" s="499"/>
      <c r="WUF5" s="474"/>
      <c r="WUG5" s="474"/>
      <c r="WUH5" s="481"/>
      <c r="WUI5" s="474"/>
      <c r="WUJ5" s="498"/>
      <c r="WUK5" s="499"/>
      <c r="WUL5" s="474"/>
      <c r="WUM5" s="474"/>
      <c r="WUN5" s="481"/>
      <c r="WUO5" s="474"/>
      <c r="WUP5" s="498"/>
      <c r="WUQ5" s="499"/>
      <c r="WUR5" s="474"/>
      <c r="WUS5" s="474"/>
      <c r="WUT5" s="481"/>
      <c r="WUU5" s="474"/>
      <c r="WUV5" s="498"/>
      <c r="WUW5" s="499"/>
      <c r="WUX5" s="474"/>
      <c r="WUY5" s="474"/>
      <c r="WUZ5" s="481"/>
      <c r="WVA5" s="474"/>
      <c r="WVB5" s="498"/>
      <c r="WVC5" s="499"/>
      <c r="WVD5" s="474"/>
      <c r="WVE5" s="474"/>
      <c r="WVF5" s="481"/>
      <c r="WVG5" s="474"/>
      <c r="WVH5" s="498"/>
      <c r="WVI5" s="499"/>
      <c r="WVJ5" s="474"/>
      <c r="WVK5" s="474"/>
      <c r="WVL5" s="481"/>
      <c r="WVM5" s="474"/>
      <c r="WVN5" s="498"/>
      <c r="WVO5" s="499"/>
      <c r="WVP5" s="474"/>
      <c r="WVQ5" s="474"/>
      <c r="WVR5" s="481"/>
      <c r="WVS5" s="474"/>
      <c r="WVT5" s="498"/>
      <c r="WVU5" s="499"/>
      <c r="WVV5" s="474"/>
      <c r="WVW5" s="474"/>
      <c r="WVX5" s="481"/>
      <c r="WVY5" s="474"/>
      <c r="WVZ5" s="498"/>
      <c r="WWA5" s="499"/>
      <c r="WWB5" s="474"/>
      <c r="WWC5" s="474"/>
      <c r="WWD5" s="481"/>
      <c r="WWE5" s="474"/>
      <c r="WWF5" s="498"/>
      <c r="WWG5" s="499"/>
      <c r="WWH5" s="474"/>
      <c r="WWI5" s="474"/>
      <c r="WWJ5" s="481"/>
      <c r="WWK5" s="474"/>
      <c r="WWL5" s="498"/>
      <c r="WWM5" s="499"/>
      <c r="WWN5" s="474"/>
      <c r="WWO5" s="474"/>
      <c r="WWP5" s="481"/>
      <c r="WWQ5" s="474"/>
      <c r="WWR5" s="498"/>
      <c r="WWS5" s="499"/>
      <c r="WWT5" s="474"/>
      <c r="WWU5" s="474"/>
      <c r="WWV5" s="481"/>
      <c r="WWW5" s="474"/>
      <c r="WWX5" s="498"/>
      <c r="WWY5" s="499"/>
      <c r="WWZ5" s="474"/>
      <c r="WXA5" s="474"/>
      <c r="WXB5" s="481"/>
      <c r="WXC5" s="474"/>
      <c r="WXD5" s="498"/>
      <c r="WXE5" s="499"/>
      <c r="WXF5" s="474"/>
      <c r="WXG5" s="474"/>
      <c r="WXH5" s="481"/>
      <c r="WXI5" s="474"/>
      <c r="WXJ5" s="498"/>
      <c r="WXK5" s="499"/>
      <c r="WXL5" s="474"/>
      <c r="WXM5" s="474"/>
      <c r="WXN5" s="481"/>
      <c r="WXO5" s="474"/>
      <c r="WXP5" s="498"/>
      <c r="WXQ5" s="499"/>
      <c r="WXR5" s="474"/>
      <c r="WXS5" s="474"/>
      <c r="WXT5" s="481"/>
      <c r="WXU5" s="474"/>
      <c r="WXV5" s="498"/>
      <c r="WXW5" s="499"/>
      <c r="WXX5" s="474"/>
      <c r="WXY5" s="474"/>
      <c r="WXZ5" s="481"/>
      <c r="WYA5" s="474"/>
      <c r="WYB5" s="498"/>
      <c r="WYC5" s="499"/>
      <c r="WYD5" s="474"/>
      <c r="WYE5" s="474"/>
      <c r="WYF5" s="481"/>
      <c r="WYG5" s="474"/>
      <c r="WYH5" s="498"/>
      <c r="WYI5" s="499"/>
      <c r="WYJ5" s="474"/>
      <c r="WYK5" s="474"/>
      <c r="WYL5" s="481"/>
      <c r="WYM5" s="474"/>
      <c r="WYN5" s="498"/>
      <c r="WYO5" s="499"/>
      <c r="WYP5" s="474"/>
      <c r="WYQ5" s="474"/>
      <c r="WYR5" s="481"/>
      <c r="WYS5" s="474"/>
      <c r="WYT5" s="498"/>
      <c r="WYU5" s="499"/>
      <c r="WYV5" s="474"/>
      <c r="WYW5" s="474"/>
      <c r="WYX5" s="481"/>
      <c r="WYY5" s="474"/>
      <c r="WYZ5" s="498"/>
      <c r="WZA5" s="499"/>
      <c r="WZB5" s="474"/>
      <c r="WZC5" s="474"/>
      <c r="WZD5" s="481"/>
      <c r="WZE5" s="474"/>
      <c r="WZF5" s="498"/>
      <c r="WZG5" s="499"/>
      <c r="WZH5" s="474"/>
      <c r="WZI5" s="474"/>
      <c r="WZJ5" s="481"/>
      <c r="WZK5" s="474"/>
      <c r="WZL5" s="498"/>
      <c r="WZM5" s="499"/>
      <c r="WZN5" s="474"/>
      <c r="WZO5" s="474"/>
      <c r="WZP5" s="481"/>
      <c r="WZQ5" s="474"/>
      <c r="WZR5" s="498"/>
      <c r="WZS5" s="499"/>
      <c r="WZT5" s="474"/>
      <c r="WZU5" s="474"/>
      <c r="WZV5" s="481"/>
      <c r="WZW5" s="474"/>
      <c r="WZX5" s="498"/>
      <c r="WZY5" s="499"/>
      <c r="WZZ5" s="474"/>
      <c r="XAA5" s="474"/>
      <c r="XAB5" s="481"/>
      <c r="XAC5" s="474"/>
      <c r="XAD5" s="498"/>
      <c r="XAE5" s="499"/>
      <c r="XAF5" s="474"/>
      <c r="XAG5" s="474"/>
      <c r="XAH5" s="481"/>
      <c r="XAI5" s="474"/>
      <c r="XAJ5" s="498"/>
      <c r="XAK5" s="499"/>
      <c r="XAL5" s="474"/>
      <c r="XAM5" s="474"/>
      <c r="XAN5" s="481"/>
      <c r="XAO5" s="474"/>
      <c r="XAP5" s="498"/>
      <c r="XAQ5" s="499"/>
      <c r="XAR5" s="474"/>
      <c r="XAS5" s="474"/>
      <c r="XAT5" s="481"/>
      <c r="XAU5" s="474"/>
      <c r="XAV5" s="498"/>
      <c r="XAW5" s="499"/>
      <c r="XAX5" s="474"/>
      <c r="XAY5" s="474"/>
      <c r="XAZ5" s="481"/>
      <c r="XBA5" s="474"/>
      <c r="XBB5" s="498"/>
      <c r="XBC5" s="499"/>
      <c r="XBD5" s="474"/>
      <c r="XBE5" s="474"/>
      <c r="XBF5" s="481"/>
      <c r="XBG5" s="474"/>
      <c r="XBH5" s="498"/>
      <c r="XBI5" s="499"/>
      <c r="XBJ5" s="474"/>
      <c r="XBK5" s="474"/>
      <c r="XBL5" s="481"/>
      <c r="XBM5" s="474"/>
      <c r="XBN5" s="498"/>
      <c r="XBO5" s="499"/>
      <c r="XBP5" s="474"/>
      <c r="XBQ5" s="474"/>
      <c r="XBR5" s="481"/>
      <c r="XBS5" s="474"/>
      <c r="XBT5" s="498"/>
      <c r="XBU5" s="499"/>
      <c r="XBV5" s="474"/>
      <c r="XBW5" s="474"/>
      <c r="XBX5" s="481"/>
      <c r="XBY5" s="474"/>
      <c r="XBZ5" s="498"/>
      <c r="XCA5" s="499"/>
      <c r="XCB5" s="474"/>
      <c r="XCC5" s="474"/>
      <c r="XCD5" s="481"/>
      <c r="XCE5" s="474"/>
      <c r="XCF5" s="498"/>
      <c r="XCG5" s="499"/>
      <c r="XCH5" s="474"/>
      <c r="XCI5" s="474"/>
      <c r="XCJ5" s="481"/>
      <c r="XCK5" s="474"/>
      <c r="XCL5" s="498"/>
      <c r="XCM5" s="499"/>
      <c r="XCN5" s="474"/>
      <c r="XCO5" s="474"/>
      <c r="XCP5" s="481"/>
      <c r="XCQ5" s="474"/>
      <c r="XCR5" s="498"/>
      <c r="XCS5" s="499"/>
      <c r="XCT5" s="474"/>
      <c r="XCU5" s="474"/>
      <c r="XCV5" s="481"/>
      <c r="XCW5" s="474"/>
      <c r="XCX5" s="498"/>
      <c r="XCY5" s="499"/>
      <c r="XCZ5" s="474"/>
      <c r="XDA5" s="474"/>
      <c r="XDB5" s="481"/>
      <c r="XDC5" s="474"/>
      <c r="XDD5" s="498"/>
      <c r="XDE5" s="499"/>
      <c r="XDF5" s="474"/>
      <c r="XDG5" s="474"/>
      <c r="XDH5" s="481"/>
      <c r="XDI5" s="474"/>
    </row>
    <row r="6" spans="1:16337" s="156" customFormat="1" ht="20.100000000000001" customHeight="1" x14ac:dyDescent="0.3">
      <c r="C6" s="929">
        <v>2</v>
      </c>
      <c r="D6" s="871" t="s">
        <v>1589</v>
      </c>
      <c r="E6" s="1004"/>
      <c r="F6" s="1005" t="s">
        <v>83</v>
      </c>
      <c r="G6" s="1006"/>
      <c r="H6" s="1001"/>
      <c r="I6" s="1002"/>
      <c r="J6" s="472"/>
      <c r="K6" s="472"/>
    </row>
    <row r="7" spans="1:16337" s="156" customFormat="1" ht="20.100000000000001" customHeight="1" x14ac:dyDescent="0.3">
      <c r="C7" s="929">
        <v>3</v>
      </c>
      <c r="D7" s="871" t="s">
        <v>1645</v>
      </c>
      <c r="E7" s="1004" t="s">
        <v>1681</v>
      </c>
      <c r="F7" s="1005" t="s">
        <v>4</v>
      </c>
      <c r="G7" s="1006" t="s">
        <v>2758</v>
      </c>
      <c r="H7" s="519"/>
      <c r="I7" s="1002"/>
      <c r="J7" s="472"/>
      <c r="K7" s="472"/>
    </row>
    <row r="8" spans="1:16337" s="156" customFormat="1" ht="20.100000000000001" customHeight="1" x14ac:dyDescent="0.3">
      <c r="C8" s="929">
        <v>4</v>
      </c>
      <c r="D8" s="871" t="s">
        <v>1641</v>
      </c>
      <c r="E8" s="1004" t="s">
        <v>1682</v>
      </c>
      <c r="F8" s="1005" t="s">
        <v>1677</v>
      </c>
      <c r="G8" s="1006" t="s">
        <v>2746</v>
      </c>
      <c r="H8" s="942"/>
      <c r="I8" s="1002"/>
      <c r="J8" s="472"/>
      <c r="K8" s="472"/>
    </row>
    <row r="9" spans="1:16337" s="156" customFormat="1" ht="20.100000000000001" customHeight="1" x14ac:dyDescent="0.3">
      <c r="C9" s="981">
        <v>5</v>
      </c>
      <c r="D9" s="982" t="s">
        <v>1592</v>
      </c>
      <c r="E9" s="1004" t="s">
        <v>1680</v>
      </c>
      <c r="F9" s="1005" t="s">
        <v>4</v>
      </c>
      <c r="G9" s="1006" t="s">
        <v>2747</v>
      </c>
      <c r="H9" s="827"/>
      <c r="I9" s="519"/>
      <c r="J9" s="472"/>
      <c r="K9" s="472"/>
    </row>
    <row r="10" spans="1:16337" s="156" customFormat="1" ht="20.100000000000001" customHeight="1" x14ac:dyDescent="0.3">
      <c r="C10" s="929">
        <v>6</v>
      </c>
      <c r="D10" s="871" t="s">
        <v>1679</v>
      </c>
      <c r="E10" s="1004"/>
      <c r="F10" s="1005" t="s">
        <v>4</v>
      </c>
      <c r="G10" s="1006" t="s">
        <v>1644</v>
      </c>
      <c r="H10" s="942"/>
      <c r="I10" s="519"/>
      <c r="J10" s="472"/>
      <c r="K10" s="472"/>
    </row>
    <row r="11" spans="1:16337" s="156" customFormat="1" ht="20.100000000000001" customHeight="1" x14ac:dyDescent="0.3">
      <c r="C11" s="983">
        <v>7</v>
      </c>
      <c r="D11" s="984" t="s">
        <v>1646</v>
      </c>
      <c r="E11" s="1004" t="s">
        <v>1683</v>
      </c>
      <c r="F11" s="1005" t="s">
        <v>83</v>
      </c>
      <c r="G11" s="1006"/>
      <c r="H11" s="519"/>
      <c r="I11" s="519"/>
      <c r="J11" s="472"/>
      <c r="K11" s="472"/>
    </row>
    <row r="12" spans="1:16337" s="156" customFormat="1" ht="20.100000000000001" customHeight="1" x14ac:dyDescent="0.3">
      <c r="C12" s="983">
        <v>8</v>
      </c>
      <c r="D12" s="984" t="s">
        <v>1647</v>
      </c>
      <c r="E12" s="1004"/>
      <c r="F12" s="1005" t="s">
        <v>83</v>
      </c>
      <c r="G12" s="1006"/>
      <c r="H12" s="519"/>
      <c r="I12" s="519"/>
      <c r="J12" s="472" t="s">
        <v>1148</v>
      </c>
      <c r="K12" s="472"/>
    </row>
    <row r="13" spans="1:16337" s="156" customFormat="1" ht="20.100000000000001" customHeight="1" x14ac:dyDescent="0.3">
      <c r="C13" s="985">
        <v>9</v>
      </c>
      <c r="D13" s="986" t="s">
        <v>1866</v>
      </c>
      <c r="E13" s="1004" t="s">
        <v>1685</v>
      </c>
      <c r="F13" s="1005" t="s">
        <v>83</v>
      </c>
      <c r="G13" s="1006"/>
      <c r="H13" s="1009"/>
      <c r="I13" s="519"/>
      <c r="J13" s="472"/>
      <c r="K13" s="472"/>
    </row>
    <row r="14" spans="1:16337" s="156" customFormat="1" ht="20.100000000000001" customHeight="1" x14ac:dyDescent="0.3">
      <c r="C14" s="929">
        <v>10</v>
      </c>
      <c r="D14" s="871" t="s">
        <v>1642</v>
      </c>
      <c r="E14" s="1004"/>
      <c r="F14" s="1005" t="s">
        <v>4</v>
      </c>
      <c r="G14" s="1020" t="s">
        <v>2748</v>
      </c>
      <c r="H14" s="827"/>
      <c r="I14" s="519"/>
      <c r="J14" s="472"/>
      <c r="K14" s="472"/>
    </row>
    <row r="15" spans="1:16337" s="156" customFormat="1" ht="20.100000000000001" customHeight="1" x14ac:dyDescent="0.3">
      <c r="C15" s="981">
        <v>11</v>
      </c>
      <c r="D15" s="982" t="s">
        <v>1591</v>
      </c>
      <c r="E15" s="1004" t="s">
        <v>1688</v>
      </c>
      <c r="F15" s="1005" t="s">
        <v>4</v>
      </c>
      <c r="G15" s="1006" t="s">
        <v>2747</v>
      </c>
      <c r="H15" s="827"/>
      <c r="I15" s="519"/>
      <c r="J15" s="472"/>
      <c r="K15" s="472"/>
    </row>
    <row r="16" spans="1:16337" s="156" customFormat="1" ht="20.100000000000001" customHeight="1" x14ac:dyDescent="0.25">
      <c r="C16" s="985">
        <v>12</v>
      </c>
      <c r="D16" s="986" t="s">
        <v>1801</v>
      </c>
      <c r="E16" s="1007" t="s">
        <v>1687</v>
      </c>
      <c r="F16" s="998" t="s">
        <v>83</v>
      </c>
      <c r="G16" s="1006"/>
      <c r="H16" s="1002"/>
      <c r="I16" s="1002"/>
      <c r="J16" s="472"/>
      <c r="K16" s="472"/>
    </row>
    <row r="17" spans="3:11" s="156" customFormat="1" ht="20.100000000000001" customHeight="1" x14ac:dyDescent="0.3">
      <c r="C17" s="929">
        <v>13</v>
      </c>
      <c r="D17" s="871" t="s">
        <v>1644</v>
      </c>
      <c r="E17" s="1004" t="s">
        <v>1682</v>
      </c>
      <c r="F17" s="1005" t="s">
        <v>4</v>
      </c>
      <c r="G17" s="1006" t="s">
        <v>1644</v>
      </c>
      <c r="H17" s="942"/>
      <c r="I17" s="1002"/>
      <c r="J17" s="472"/>
      <c r="K17" s="472"/>
    </row>
    <row r="18" spans="3:11" s="156" customFormat="1" ht="20.25" customHeight="1" x14ac:dyDescent="0.25">
      <c r="C18" s="929">
        <v>14</v>
      </c>
      <c r="D18" s="871" t="s">
        <v>1643</v>
      </c>
      <c r="E18" s="1008"/>
      <c r="F18" s="998" t="s">
        <v>4</v>
      </c>
      <c r="G18" s="1006" t="s">
        <v>2749</v>
      </c>
      <c r="H18" s="827"/>
      <c r="I18" s="519"/>
      <c r="J18" s="472"/>
      <c r="K18" s="472"/>
    </row>
    <row r="19" spans="3:11" s="156" customFormat="1" ht="17.25" x14ac:dyDescent="0.25">
      <c r="C19" s="929">
        <v>15</v>
      </c>
      <c r="D19" s="871" t="s">
        <v>1754</v>
      </c>
      <c r="E19" s="1008" t="s">
        <v>1703</v>
      </c>
      <c r="F19" s="998" t="s">
        <v>83</v>
      </c>
      <c r="G19" s="1006"/>
      <c r="H19" s="519"/>
      <c r="I19" s="519"/>
      <c r="J19" s="472"/>
      <c r="K19" s="472"/>
    </row>
    <row r="20" spans="3:11" s="156" customFormat="1" ht="18" customHeight="1" x14ac:dyDescent="0.25">
      <c r="C20" s="1294" t="s">
        <v>2557</v>
      </c>
      <c r="D20" s="1294"/>
      <c r="E20" s="1294"/>
      <c r="F20" s="1294"/>
      <c r="G20" s="1294"/>
      <c r="H20" s="519"/>
      <c r="I20" s="472"/>
      <c r="J20" s="472"/>
      <c r="K20" s="472"/>
    </row>
    <row r="21" spans="3:11" s="156" customFormat="1" ht="18" customHeight="1" x14ac:dyDescent="0.25">
      <c r="C21" s="1294"/>
      <c r="D21" s="1294"/>
      <c r="E21" s="1294"/>
      <c r="F21" s="1294"/>
      <c r="G21" s="1294"/>
      <c r="H21" s="519"/>
      <c r="I21" s="472"/>
      <c r="J21" s="472"/>
      <c r="K21" s="472"/>
    </row>
    <row r="22" spans="3:11" s="156" customFormat="1" ht="20.100000000000001" customHeight="1" x14ac:dyDescent="0.3">
      <c r="C22" s="929">
        <v>16</v>
      </c>
      <c r="D22" s="871" t="s">
        <v>1649</v>
      </c>
      <c r="E22" s="1004" t="s">
        <v>1685</v>
      </c>
      <c r="F22" s="1005" t="s">
        <v>83</v>
      </c>
      <c r="G22" s="1006"/>
      <c r="H22" s="519"/>
      <c r="I22" s="1002"/>
      <c r="J22" s="472"/>
      <c r="K22" s="472"/>
    </row>
    <row r="23" spans="3:11" s="156" customFormat="1" ht="20.100000000000001" customHeight="1" x14ac:dyDescent="0.3">
      <c r="C23" s="929">
        <v>17</v>
      </c>
      <c r="D23" s="871" t="s">
        <v>1651</v>
      </c>
      <c r="E23" s="1004" t="s">
        <v>1686</v>
      </c>
      <c r="F23" s="1005" t="s">
        <v>83</v>
      </c>
      <c r="G23" s="1006"/>
      <c r="H23" s="827"/>
      <c r="I23" s="519"/>
      <c r="J23" s="472"/>
      <c r="K23" s="472"/>
    </row>
    <row r="24" spans="3:11" s="156" customFormat="1" ht="20.100000000000001" customHeight="1" x14ac:dyDescent="0.3">
      <c r="C24" s="929">
        <v>18</v>
      </c>
      <c r="D24" s="871" t="s">
        <v>1648</v>
      </c>
      <c r="E24" s="1004" t="s">
        <v>1683</v>
      </c>
      <c r="F24" s="1005" t="s">
        <v>83</v>
      </c>
      <c r="G24" s="1006"/>
      <c r="H24" s="519"/>
      <c r="I24" s="519"/>
      <c r="J24" s="472"/>
      <c r="K24" s="472"/>
    </row>
    <row r="25" spans="3:11" s="156" customFormat="1" ht="20.100000000000001" customHeight="1" x14ac:dyDescent="0.3">
      <c r="C25" s="929">
        <v>19</v>
      </c>
      <c r="D25" s="871" t="s">
        <v>2702</v>
      </c>
      <c r="E25" s="1004" t="s">
        <v>1682</v>
      </c>
      <c r="F25" s="1005" t="s">
        <v>211</v>
      </c>
      <c r="G25" s="1006" t="s">
        <v>2750</v>
      </c>
      <c r="H25" s="827"/>
      <c r="I25" s="519"/>
      <c r="J25" s="472"/>
      <c r="K25" s="472"/>
    </row>
    <row r="26" spans="3:11" s="156" customFormat="1" ht="20.100000000000001" customHeight="1" x14ac:dyDescent="0.25">
      <c r="C26" s="929">
        <v>20</v>
      </c>
      <c r="D26" s="871" t="s">
        <v>1650</v>
      </c>
      <c r="E26" s="1007" t="s">
        <v>1684</v>
      </c>
      <c r="F26" s="998" t="s">
        <v>4</v>
      </c>
      <c r="G26" s="1006" t="s">
        <v>2747</v>
      </c>
      <c r="H26" s="519"/>
      <c r="I26" s="519"/>
      <c r="J26" s="472"/>
      <c r="K26" s="472"/>
    </row>
    <row r="27" spans="3:11" s="156" customFormat="1" ht="17.25" x14ac:dyDescent="0.3">
      <c r="C27" s="929">
        <v>21</v>
      </c>
      <c r="D27" s="871" t="s">
        <v>1702</v>
      </c>
      <c r="E27" s="1004" t="s">
        <v>1689</v>
      </c>
      <c r="F27" s="1005" t="s">
        <v>4</v>
      </c>
      <c r="G27" s="1006" t="s">
        <v>2751</v>
      </c>
      <c r="H27" s="519"/>
      <c r="I27" s="519"/>
      <c r="J27" s="472"/>
      <c r="K27" s="472"/>
    </row>
    <row r="28" spans="3:11" s="156" customFormat="1" ht="17.25" x14ac:dyDescent="0.3">
      <c r="C28" s="929">
        <v>22</v>
      </c>
      <c r="D28" s="871" t="s">
        <v>88</v>
      </c>
      <c r="E28" s="1004"/>
      <c r="F28" s="1005"/>
      <c r="G28" s="1006"/>
      <c r="H28" s="519"/>
      <c r="I28" s="1002"/>
      <c r="J28" s="472"/>
      <c r="K28" s="472"/>
    </row>
    <row r="29" spans="3:11" x14ac:dyDescent="0.25">
      <c r="D29" s="156"/>
    </row>
    <row r="31" spans="3:11" ht="16.5" x14ac:dyDescent="0.25">
      <c r="D31" s="1002" t="s">
        <v>2792</v>
      </c>
    </row>
  </sheetData>
  <mergeCells count="2">
    <mergeCell ref="C20:G21"/>
    <mergeCell ref="C1:G3"/>
  </mergeCells>
  <pageMargins left="0.31496062992125984" right="0.70866141732283472" top="0.74803149606299213" bottom="0.74803149606299213" header="0.31496062992125984" footer="0.31496062992125984"/>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B46"/>
  <sheetViews>
    <sheetView zoomScale="89" zoomScaleNormal="89" workbookViewId="0">
      <selection activeCell="E37" sqref="E37"/>
    </sheetView>
  </sheetViews>
  <sheetFormatPr baseColWidth="10" defaultRowHeight="14.25" x14ac:dyDescent="0.25"/>
  <cols>
    <col min="1" max="1" width="2.85546875" style="960" customWidth="1"/>
    <col min="2" max="2" width="5" style="927" bestFit="1" customWidth="1"/>
    <col min="3" max="3" width="64.42578125" style="156" customWidth="1"/>
    <col min="4" max="4" width="12.85546875" style="156" customWidth="1"/>
    <col min="5" max="5" width="71.42578125" style="156" bestFit="1" customWidth="1"/>
    <col min="6" max="6" width="11.5703125" style="156" bestFit="1" customWidth="1"/>
    <col min="7" max="7" width="11.85546875" style="156" customWidth="1"/>
    <col min="8" max="81" width="12.85546875" style="156" customWidth="1"/>
    <col min="82" max="16384" width="11.42578125" style="156"/>
  </cols>
  <sheetData>
    <row r="1" spans="1:80" s="745" customFormat="1" ht="16.5" customHeight="1" x14ac:dyDescent="0.25">
      <c r="A1" s="958"/>
      <c r="B1" s="1272" t="s">
        <v>2793</v>
      </c>
      <c r="C1" s="1272"/>
      <c r="D1" s="1272"/>
      <c r="E1" s="1272"/>
    </row>
    <row r="2" spans="1:80" s="745" customFormat="1" ht="12" customHeight="1" x14ac:dyDescent="0.25">
      <c r="A2" s="958"/>
      <c r="B2" s="1272"/>
      <c r="C2" s="1272"/>
      <c r="D2" s="1272"/>
      <c r="E2" s="1272"/>
      <c r="F2" s="965"/>
      <c r="G2" s="965"/>
    </row>
    <row r="3" spans="1:80" s="745" customFormat="1" ht="18" customHeight="1" x14ac:dyDescent="0.25">
      <c r="A3" s="958"/>
      <c r="B3" s="1272"/>
      <c r="C3" s="1272"/>
      <c r="D3" s="1272"/>
      <c r="E3" s="1272"/>
      <c r="F3" s="990"/>
      <c r="G3" s="991"/>
    </row>
    <row r="4" spans="1:80" s="751" customFormat="1" ht="25.5" customHeight="1" x14ac:dyDescent="0.3">
      <c r="A4" s="959"/>
      <c r="B4" s="757" t="s">
        <v>224</v>
      </c>
      <c r="C4" s="757" t="s">
        <v>389</v>
      </c>
      <c r="F4" s="757" t="s">
        <v>2790</v>
      </c>
      <c r="G4" s="757" t="s">
        <v>2791</v>
      </c>
    </row>
    <row r="5" spans="1:80" ht="20.25" customHeight="1" x14ac:dyDescent="0.25">
      <c r="B5" s="790">
        <v>1</v>
      </c>
      <c r="C5" s="996" t="s">
        <v>1744</v>
      </c>
      <c r="D5" s="998" t="s">
        <v>4</v>
      </c>
      <c r="E5" s="998" t="s">
        <v>2752</v>
      </c>
      <c r="F5" s="1002"/>
      <c r="G5" s="1001"/>
    </row>
    <row r="6" spans="1:80" ht="18.75" customHeight="1" x14ac:dyDescent="0.25">
      <c r="B6" s="790">
        <v>2</v>
      </c>
      <c r="C6" s="996" t="s">
        <v>1639</v>
      </c>
      <c r="D6" s="999" t="s">
        <v>83</v>
      </c>
      <c r="E6" s="999"/>
      <c r="F6" s="954"/>
      <c r="G6" s="989"/>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c r="AY6" s="759"/>
      <c r="AZ6" s="759"/>
      <c r="BA6" s="759"/>
      <c r="BB6" s="759"/>
      <c r="BC6" s="759"/>
      <c r="BD6" s="759"/>
      <c r="BE6" s="759"/>
      <c r="BF6" s="759"/>
      <c r="BG6" s="759"/>
      <c r="BH6" s="759"/>
      <c r="BI6" s="759"/>
      <c r="BJ6" s="759"/>
      <c r="BK6" s="759"/>
      <c r="BL6" s="759"/>
      <c r="BM6" s="759"/>
      <c r="BN6" s="759"/>
      <c r="BO6" s="759"/>
      <c r="BP6" s="759"/>
      <c r="BQ6" s="759"/>
      <c r="BR6" s="759"/>
      <c r="BS6" s="759"/>
      <c r="BT6" s="759"/>
      <c r="BU6" s="759"/>
      <c r="BV6" s="759"/>
      <c r="BW6" s="759"/>
      <c r="BX6" s="759"/>
      <c r="BY6" s="759"/>
      <c r="BZ6" s="759"/>
      <c r="CA6" s="759"/>
      <c r="CB6" s="759"/>
    </row>
    <row r="7" spans="1:80" ht="16.5" x14ac:dyDescent="0.25">
      <c r="A7" s="918"/>
      <c r="B7" s="790">
        <v>3</v>
      </c>
      <c r="C7" s="996" t="s">
        <v>2234</v>
      </c>
      <c r="D7" s="999" t="s">
        <v>83</v>
      </c>
      <c r="E7" s="999"/>
      <c r="F7" s="955"/>
      <c r="G7" s="957"/>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59"/>
      <c r="AZ7" s="759"/>
      <c r="BA7" s="759"/>
      <c r="BB7" s="759"/>
      <c r="BC7" s="759"/>
      <c r="BD7" s="759"/>
      <c r="BE7" s="759"/>
      <c r="BF7" s="759"/>
      <c r="BG7" s="759"/>
      <c r="BH7" s="759"/>
      <c r="BI7" s="759"/>
      <c r="BJ7" s="759"/>
      <c r="BK7" s="759"/>
      <c r="BL7" s="759"/>
      <c r="BM7" s="759"/>
      <c r="BN7" s="759"/>
      <c r="BO7" s="759"/>
      <c r="BP7" s="759"/>
      <c r="BQ7" s="759"/>
      <c r="BR7" s="759"/>
      <c r="BS7" s="759"/>
      <c r="BT7" s="759"/>
      <c r="BU7" s="759"/>
      <c r="BV7" s="759"/>
      <c r="BW7" s="759"/>
      <c r="BX7" s="759"/>
      <c r="BY7" s="759"/>
      <c r="BZ7" s="759"/>
      <c r="CA7" s="759"/>
      <c r="CB7" s="759"/>
    </row>
    <row r="8" spans="1:80" ht="18.75" customHeight="1" x14ac:dyDescent="0.25">
      <c r="B8" s="790">
        <v>4</v>
      </c>
      <c r="C8" s="996" t="s">
        <v>1664</v>
      </c>
      <c r="D8" s="999" t="s">
        <v>83</v>
      </c>
      <c r="E8" s="999"/>
      <c r="F8" s="945"/>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759"/>
      <c r="BI8" s="759"/>
      <c r="BJ8" s="759"/>
      <c r="BK8" s="759"/>
      <c r="BL8" s="759"/>
      <c r="BM8" s="759"/>
      <c r="BN8" s="759"/>
      <c r="BO8" s="759"/>
      <c r="BP8" s="759"/>
      <c r="BQ8" s="759"/>
      <c r="BR8" s="759"/>
      <c r="BS8" s="759"/>
      <c r="BT8" s="759"/>
      <c r="BU8" s="759"/>
      <c r="BV8" s="759"/>
      <c r="BW8" s="759"/>
      <c r="BX8" s="759"/>
      <c r="BY8" s="759"/>
      <c r="BZ8" s="759"/>
      <c r="CA8" s="759"/>
      <c r="CB8" s="759"/>
    </row>
    <row r="9" spans="1:80" ht="18.75" customHeight="1" x14ac:dyDescent="0.25">
      <c r="B9" s="790">
        <v>5</v>
      </c>
      <c r="C9" s="996" t="s">
        <v>1886</v>
      </c>
      <c r="D9" s="999" t="s">
        <v>4</v>
      </c>
      <c r="E9" s="1019" t="s">
        <v>2753</v>
      </c>
      <c r="F9" s="945"/>
      <c r="G9" s="759"/>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59"/>
      <c r="AZ9" s="759"/>
      <c r="BA9" s="759"/>
      <c r="BB9" s="759"/>
      <c r="BC9" s="759"/>
      <c r="BD9" s="759"/>
      <c r="BE9" s="759"/>
      <c r="BF9" s="759"/>
      <c r="BG9" s="759"/>
      <c r="BH9" s="759"/>
      <c r="BI9" s="759"/>
      <c r="BJ9" s="759"/>
      <c r="BK9" s="759"/>
      <c r="BL9" s="759"/>
      <c r="BM9" s="759"/>
      <c r="BN9" s="759"/>
      <c r="BO9" s="759"/>
      <c r="BP9" s="759"/>
      <c r="BQ9" s="759"/>
      <c r="BR9" s="759"/>
      <c r="BS9" s="759"/>
      <c r="BT9" s="759"/>
      <c r="BU9" s="759"/>
      <c r="BV9" s="759"/>
      <c r="BW9" s="759"/>
      <c r="BX9" s="759"/>
      <c r="BY9" s="759"/>
      <c r="BZ9" s="759"/>
      <c r="CA9" s="759"/>
      <c r="CB9" s="759"/>
    </row>
    <row r="10" spans="1:80" ht="18.75" customHeight="1" x14ac:dyDescent="0.25">
      <c r="B10" s="790">
        <v>6</v>
      </c>
      <c r="C10" s="996" t="s">
        <v>1746</v>
      </c>
      <c r="D10" s="999" t="s">
        <v>83</v>
      </c>
      <c r="E10" s="999"/>
      <c r="F10" s="954"/>
      <c r="G10" s="759"/>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59"/>
      <c r="BT10" s="759"/>
      <c r="BU10" s="759"/>
      <c r="BV10" s="759"/>
      <c r="BW10" s="759"/>
      <c r="BX10" s="759"/>
      <c r="BY10" s="759"/>
      <c r="BZ10" s="759"/>
      <c r="CA10" s="759"/>
      <c r="CB10" s="759"/>
    </row>
    <row r="11" spans="1:80" ht="18.75" customHeight="1" x14ac:dyDescent="0.25">
      <c r="B11" s="790">
        <v>7</v>
      </c>
      <c r="C11" s="996" t="s">
        <v>1739</v>
      </c>
      <c r="D11" s="999" t="s">
        <v>83</v>
      </c>
      <c r="E11" s="999"/>
      <c r="F11" s="954"/>
      <c r="G11" s="759"/>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59"/>
      <c r="BT11" s="759"/>
      <c r="BU11" s="759"/>
      <c r="BV11" s="759"/>
      <c r="BW11" s="759"/>
      <c r="BX11" s="759"/>
      <c r="BY11" s="759"/>
      <c r="BZ11" s="759"/>
      <c r="CA11" s="759"/>
      <c r="CB11" s="759"/>
    </row>
    <row r="12" spans="1:80" ht="18.75" customHeight="1" x14ac:dyDescent="0.25">
      <c r="B12" s="790">
        <v>8</v>
      </c>
      <c r="C12" s="996" t="s">
        <v>1737</v>
      </c>
      <c r="D12" s="999" t="s">
        <v>83</v>
      </c>
      <c r="E12" s="999"/>
      <c r="F12" s="954"/>
      <c r="G12" s="759"/>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c r="AH12" s="759"/>
      <c r="AI12" s="759"/>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c r="CB12" s="759"/>
    </row>
    <row r="13" spans="1:80" ht="18.75" customHeight="1" x14ac:dyDescent="0.25">
      <c r="B13" s="790">
        <v>9</v>
      </c>
      <c r="C13" s="996" t="s">
        <v>2683</v>
      </c>
      <c r="D13" s="999" t="s">
        <v>83</v>
      </c>
      <c r="E13" s="999"/>
      <c r="F13" s="877"/>
      <c r="G13" s="759"/>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c r="CB13" s="759"/>
    </row>
    <row r="14" spans="1:80" ht="16.5" x14ac:dyDescent="0.25">
      <c r="B14" s="790">
        <v>10</v>
      </c>
      <c r="C14" s="996" t="s">
        <v>1887</v>
      </c>
      <c r="D14" s="999" t="s">
        <v>83</v>
      </c>
      <c r="E14" s="999"/>
      <c r="F14" s="954"/>
      <c r="G14" s="759"/>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c r="CB14" s="759"/>
    </row>
    <row r="15" spans="1:80" ht="18.75" customHeight="1" x14ac:dyDescent="0.25">
      <c r="B15" s="790">
        <v>11</v>
      </c>
      <c r="C15" s="996" t="s">
        <v>1660</v>
      </c>
      <c r="D15" s="999" t="s">
        <v>83</v>
      </c>
      <c r="E15" s="999"/>
      <c r="F15" s="945"/>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59"/>
      <c r="BT15" s="759"/>
      <c r="BU15" s="759"/>
      <c r="BV15" s="759"/>
      <c r="BW15" s="759"/>
      <c r="BX15" s="759"/>
      <c r="BY15" s="759"/>
      <c r="BZ15" s="759"/>
      <c r="CA15" s="759"/>
      <c r="CB15" s="759"/>
    </row>
    <row r="16" spans="1:80" ht="18.75" customHeight="1" x14ac:dyDescent="0.25">
      <c r="B16" s="790">
        <v>12</v>
      </c>
      <c r="C16" s="996" t="s">
        <v>1733</v>
      </c>
      <c r="D16" s="999" t="s">
        <v>83</v>
      </c>
      <c r="E16" s="999"/>
      <c r="F16" s="954"/>
      <c r="G16" s="989"/>
      <c r="H16" s="759"/>
      <c r="I16" s="759"/>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c r="CB16" s="759"/>
    </row>
    <row r="17" spans="1:80" ht="18.75" customHeight="1" x14ac:dyDescent="0.25">
      <c r="B17" s="790">
        <v>13</v>
      </c>
      <c r="C17" s="996" t="s">
        <v>1749</v>
      </c>
      <c r="D17" s="999" t="s">
        <v>83</v>
      </c>
      <c r="E17" s="999"/>
      <c r="F17" s="877"/>
      <c r="G17" s="877"/>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59"/>
      <c r="BI17" s="759"/>
      <c r="BJ17" s="759"/>
      <c r="BK17" s="759"/>
      <c r="BL17" s="759"/>
      <c r="BM17" s="759"/>
      <c r="BN17" s="759"/>
      <c r="BO17" s="759"/>
      <c r="BP17" s="759"/>
      <c r="BQ17" s="759"/>
      <c r="BR17" s="759"/>
      <c r="BS17" s="759"/>
      <c r="BT17" s="759"/>
      <c r="BU17" s="759"/>
      <c r="BV17" s="759"/>
      <c r="BW17" s="759"/>
      <c r="BX17" s="759"/>
      <c r="BY17" s="759"/>
      <c r="BZ17" s="759"/>
      <c r="CA17" s="759"/>
      <c r="CB17" s="759"/>
    </row>
    <row r="18" spans="1:80" ht="18.75" customHeight="1" x14ac:dyDescent="0.25">
      <c r="B18" s="790">
        <v>14</v>
      </c>
      <c r="C18" s="996" t="s">
        <v>1337</v>
      </c>
      <c r="D18" s="999" t="s">
        <v>4</v>
      </c>
      <c r="E18" s="999" t="s">
        <v>2755</v>
      </c>
      <c r="F18" s="954"/>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c r="AT18" s="759"/>
      <c r="AU18" s="759"/>
      <c r="AV18" s="759"/>
      <c r="AW18" s="759"/>
      <c r="AX18" s="759"/>
      <c r="AY18" s="759"/>
      <c r="AZ18" s="759"/>
      <c r="BA18" s="759"/>
      <c r="BB18" s="759"/>
      <c r="BC18" s="759"/>
      <c r="BD18" s="759"/>
      <c r="BE18" s="759"/>
      <c r="BF18" s="759"/>
      <c r="BG18" s="759"/>
      <c r="BH18" s="759"/>
      <c r="BI18" s="759"/>
      <c r="BJ18" s="759"/>
      <c r="BK18" s="759"/>
      <c r="BL18" s="759"/>
      <c r="BM18" s="759"/>
      <c r="BN18" s="759"/>
      <c r="BO18" s="759"/>
      <c r="BP18" s="759"/>
      <c r="BQ18" s="759"/>
      <c r="BR18" s="759"/>
      <c r="BS18" s="759"/>
      <c r="BT18" s="759"/>
      <c r="BU18" s="759"/>
      <c r="BV18" s="759"/>
      <c r="BW18" s="759"/>
      <c r="BX18" s="759"/>
      <c r="BY18" s="759"/>
      <c r="BZ18" s="759"/>
      <c r="CA18" s="759"/>
      <c r="CB18" s="759"/>
    </row>
    <row r="19" spans="1:80" ht="18.75" customHeight="1" x14ac:dyDescent="0.25">
      <c r="B19" s="790">
        <v>15</v>
      </c>
      <c r="C19" s="996" t="s">
        <v>1245</v>
      </c>
      <c r="D19" s="999" t="s">
        <v>4</v>
      </c>
      <c r="E19" s="999" t="s">
        <v>2755</v>
      </c>
      <c r="F19" s="879"/>
      <c r="G19" s="989"/>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59"/>
      <c r="AU19" s="759"/>
      <c r="AV19" s="759"/>
      <c r="AW19" s="759"/>
      <c r="AX19" s="759"/>
      <c r="AY19" s="759"/>
      <c r="AZ19" s="759"/>
      <c r="BA19" s="759"/>
      <c r="BB19" s="759"/>
      <c r="BC19" s="759"/>
      <c r="BD19" s="759"/>
      <c r="BE19" s="759"/>
      <c r="BF19" s="759"/>
      <c r="BG19" s="759"/>
      <c r="BH19" s="759"/>
      <c r="BI19" s="759"/>
      <c r="BJ19" s="759"/>
      <c r="BK19" s="759"/>
      <c r="BL19" s="759"/>
      <c r="BM19" s="759"/>
      <c r="BN19" s="759"/>
      <c r="BO19" s="759"/>
      <c r="BP19" s="759"/>
      <c r="BQ19" s="759"/>
      <c r="BR19" s="759"/>
      <c r="BS19" s="759"/>
      <c r="BT19" s="759"/>
      <c r="BU19" s="759"/>
      <c r="BV19" s="759"/>
      <c r="BW19" s="759"/>
      <c r="BX19" s="759"/>
      <c r="BY19" s="759"/>
      <c r="BZ19" s="759"/>
      <c r="CA19" s="759"/>
      <c r="CB19" s="759"/>
    </row>
    <row r="20" spans="1:80" ht="18.75" customHeight="1" x14ac:dyDescent="0.25">
      <c r="B20" s="790">
        <v>16</v>
      </c>
      <c r="C20" s="996" t="s">
        <v>1888</v>
      </c>
      <c r="D20" s="999" t="s">
        <v>4</v>
      </c>
      <c r="E20" s="999" t="s">
        <v>2755</v>
      </c>
      <c r="F20" s="1001"/>
      <c r="G20" s="98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c r="AT20" s="759"/>
      <c r="AU20" s="759"/>
      <c r="AV20" s="759"/>
      <c r="AW20" s="759"/>
      <c r="AX20" s="759"/>
      <c r="AY20" s="759"/>
      <c r="AZ20" s="759"/>
      <c r="BA20" s="759"/>
      <c r="BB20" s="759"/>
      <c r="BC20" s="759"/>
      <c r="BD20" s="759"/>
      <c r="BE20" s="759"/>
      <c r="BF20" s="759"/>
      <c r="BG20" s="759"/>
      <c r="BH20" s="759"/>
      <c r="BI20" s="759"/>
      <c r="BJ20" s="759"/>
      <c r="BK20" s="759"/>
      <c r="BL20" s="759"/>
      <c r="BM20" s="759"/>
      <c r="BN20" s="759"/>
      <c r="BO20" s="759"/>
      <c r="BP20" s="759"/>
      <c r="BQ20" s="759"/>
      <c r="BR20" s="759"/>
      <c r="BS20" s="759"/>
      <c r="BT20" s="759"/>
      <c r="BU20" s="759"/>
      <c r="BV20" s="759"/>
      <c r="BW20" s="759"/>
      <c r="BX20" s="759"/>
      <c r="BY20" s="759"/>
      <c r="BZ20" s="759"/>
      <c r="CA20" s="759"/>
      <c r="CB20" s="759"/>
    </row>
    <row r="21" spans="1:80" ht="18.75" customHeight="1" x14ac:dyDescent="0.25">
      <c r="B21" s="790">
        <v>17</v>
      </c>
      <c r="C21" s="996" t="s">
        <v>1635</v>
      </c>
      <c r="D21" s="999" t="s">
        <v>83</v>
      </c>
      <c r="E21" s="999"/>
      <c r="F21" s="877"/>
      <c r="G21" s="1002"/>
      <c r="H21" s="759"/>
      <c r="I21" s="759"/>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759"/>
      <c r="AU21" s="759"/>
      <c r="AV21" s="759"/>
      <c r="AW21" s="759"/>
      <c r="AX21" s="759"/>
      <c r="AY21" s="759"/>
      <c r="AZ21" s="759"/>
      <c r="BA21" s="759"/>
      <c r="BB21" s="759"/>
      <c r="BC21" s="759"/>
      <c r="BD21" s="759"/>
      <c r="BE21" s="759"/>
      <c r="BF21" s="759"/>
      <c r="BG21" s="759"/>
      <c r="BH21" s="759"/>
      <c r="BI21" s="759"/>
      <c r="BJ21" s="759"/>
      <c r="BK21" s="759"/>
      <c r="BL21" s="759"/>
      <c r="BM21" s="759"/>
      <c r="BN21" s="759"/>
      <c r="BO21" s="759"/>
      <c r="BP21" s="759"/>
      <c r="BQ21" s="759"/>
      <c r="BR21" s="759"/>
      <c r="BS21" s="759"/>
      <c r="BT21" s="759"/>
      <c r="BU21" s="759"/>
      <c r="BV21" s="759"/>
      <c r="BW21" s="759"/>
      <c r="BX21" s="759"/>
      <c r="BY21" s="759"/>
      <c r="BZ21" s="759"/>
      <c r="CA21" s="759"/>
      <c r="CB21" s="759"/>
    </row>
    <row r="22" spans="1:80" ht="18.75" customHeight="1" x14ac:dyDescent="0.25">
      <c r="B22" s="790">
        <v>18</v>
      </c>
      <c r="C22" s="996" t="s">
        <v>1747</v>
      </c>
      <c r="D22" s="999" t="s">
        <v>4</v>
      </c>
      <c r="E22" s="999" t="s">
        <v>2755</v>
      </c>
      <c r="F22" s="954"/>
      <c r="G22" s="954"/>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59"/>
      <c r="AY22" s="759"/>
      <c r="AZ22" s="759"/>
      <c r="BA22" s="759"/>
      <c r="BB22" s="759"/>
      <c r="BC22" s="759"/>
      <c r="BD22" s="759"/>
      <c r="BE22" s="759"/>
      <c r="BF22" s="759"/>
      <c r="BG22" s="759"/>
      <c r="BH22" s="759"/>
      <c r="BI22" s="759"/>
      <c r="BJ22" s="759"/>
      <c r="BK22" s="759"/>
      <c r="BL22" s="759"/>
      <c r="BM22" s="759"/>
      <c r="BN22" s="759"/>
      <c r="BO22" s="759"/>
      <c r="BP22" s="759"/>
      <c r="BQ22" s="759"/>
      <c r="BR22" s="759"/>
      <c r="BS22" s="759"/>
      <c r="BT22" s="759"/>
      <c r="BU22" s="759"/>
      <c r="BV22" s="759"/>
      <c r="BW22" s="759"/>
      <c r="BX22" s="759"/>
      <c r="BY22" s="759"/>
      <c r="BZ22" s="759"/>
      <c r="CA22" s="759"/>
      <c r="CB22" s="759"/>
    </row>
    <row r="23" spans="1:80" ht="18.75" customHeight="1" x14ac:dyDescent="0.25">
      <c r="B23" s="790">
        <v>19</v>
      </c>
      <c r="C23" s="996" t="s">
        <v>1745</v>
      </c>
      <c r="D23" s="999" t="s">
        <v>83</v>
      </c>
      <c r="E23" s="999"/>
      <c r="F23" s="944"/>
      <c r="G23" s="989"/>
      <c r="H23" s="759"/>
      <c r="I23" s="759"/>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c r="AT23" s="759"/>
      <c r="AU23" s="759"/>
      <c r="AV23" s="759"/>
      <c r="AW23" s="759"/>
      <c r="AX23" s="759"/>
      <c r="AY23" s="759"/>
      <c r="AZ23" s="759"/>
      <c r="BA23" s="759"/>
      <c r="BB23" s="759"/>
      <c r="BC23" s="759"/>
      <c r="BD23" s="759"/>
      <c r="BE23" s="759"/>
      <c r="BF23" s="759"/>
      <c r="BG23" s="759"/>
      <c r="BH23" s="759"/>
      <c r="BI23" s="759"/>
      <c r="BJ23" s="759"/>
      <c r="BK23" s="759"/>
      <c r="BL23" s="759"/>
      <c r="BM23" s="759"/>
      <c r="BN23" s="759"/>
      <c r="BO23" s="759"/>
      <c r="BP23" s="759"/>
      <c r="BQ23" s="759"/>
      <c r="BR23" s="759"/>
      <c r="BS23" s="759"/>
      <c r="BT23" s="759"/>
      <c r="BU23" s="759"/>
      <c r="BV23" s="759"/>
      <c r="BW23" s="759"/>
      <c r="BX23" s="759"/>
      <c r="BY23" s="759"/>
      <c r="BZ23" s="759"/>
      <c r="CA23" s="759"/>
      <c r="CB23" s="759"/>
    </row>
    <row r="24" spans="1:80" ht="18.75" customHeight="1" x14ac:dyDescent="0.25">
      <c r="B24" s="790">
        <v>20</v>
      </c>
      <c r="C24" s="996" t="s">
        <v>1672</v>
      </c>
      <c r="D24" s="999" t="s">
        <v>83</v>
      </c>
      <c r="E24" s="999"/>
      <c r="F24" s="944"/>
      <c r="G24" s="98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59"/>
      <c r="BS24" s="759"/>
      <c r="BT24" s="759"/>
      <c r="BU24" s="759"/>
      <c r="BV24" s="759"/>
      <c r="BW24" s="759"/>
      <c r="BX24" s="759"/>
      <c r="BY24" s="759"/>
      <c r="BZ24" s="759"/>
      <c r="CA24" s="759"/>
      <c r="CB24" s="759"/>
    </row>
    <row r="25" spans="1:80" ht="18.75" customHeight="1" x14ac:dyDescent="0.25">
      <c r="B25" s="790">
        <v>21</v>
      </c>
      <c r="C25" s="996" t="s">
        <v>1590</v>
      </c>
      <c r="D25" s="999" t="s">
        <v>4</v>
      </c>
      <c r="E25" s="1019" t="s">
        <v>2754</v>
      </c>
      <c r="F25" s="956"/>
      <c r="G25" s="759"/>
      <c r="H25" s="759"/>
      <c r="I25" s="759"/>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c r="AT25" s="759"/>
      <c r="AU25" s="759"/>
      <c r="AV25" s="759"/>
      <c r="AW25" s="759"/>
      <c r="AX25" s="759"/>
      <c r="AY25" s="759"/>
      <c r="AZ25" s="759"/>
      <c r="BA25" s="759"/>
      <c r="BB25" s="759"/>
      <c r="BC25" s="759"/>
      <c r="BD25" s="759"/>
      <c r="BE25" s="759"/>
      <c r="BF25" s="759"/>
      <c r="BG25" s="759"/>
      <c r="BH25" s="759"/>
      <c r="BI25" s="759"/>
      <c r="BJ25" s="759"/>
      <c r="BK25" s="759"/>
      <c r="BL25" s="759"/>
      <c r="BM25" s="759"/>
      <c r="BN25" s="759"/>
      <c r="BO25" s="759"/>
      <c r="BP25" s="759"/>
      <c r="BQ25" s="759"/>
      <c r="BR25" s="759"/>
      <c r="BS25" s="759"/>
      <c r="BT25" s="759"/>
      <c r="BU25" s="759"/>
      <c r="BV25" s="759"/>
      <c r="BW25" s="759"/>
      <c r="BX25" s="759"/>
      <c r="BY25" s="759"/>
      <c r="BZ25" s="759"/>
      <c r="CA25" s="759"/>
      <c r="CB25" s="759"/>
    </row>
    <row r="26" spans="1:80" ht="18.75" customHeight="1" x14ac:dyDescent="0.25">
      <c r="B26" s="790">
        <v>22</v>
      </c>
      <c r="C26" s="996" t="s">
        <v>1741</v>
      </c>
      <c r="D26" s="999" t="s">
        <v>83</v>
      </c>
      <c r="E26" s="999"/>
      <c r="F26" s="954"/>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c r="CB26" s="759"/>
    </row>
    <row r="27" spans="1:80" ht="18.75" customHeight="1" x14ac:dyDescent="0.25">
      <c r="B27" s="790">
        <v>23</v>
      </c>
      <c r="C27" s="996" t="s">
        <v>1889</v>
      </c>
      <c r="D27" s="999" t="s">
        <v>4</v>
      </c>
      <c r="E27" s="999" t="s">
        <v>2756</v>
      </c>
      <c r="F27" s="944"/>
      <c r="G27" s="98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c r="AT27" s="759"/>
      <c r="AU27" s="759"/>
      <c r="AV27" s="759"/>
      <c r="AW27" s="759"/>
      <c r="AX27" s="759"/>
      <c r="AY27" s="759"/>
      <c r="AZ27" s="759"/>
      <c r="BA27" s="759"/>
      <c r="BB27" s="759"/>
      <c r="BC27" s="759"/>
      <c r="BD27" s="759"/>
      <c r="BE27" s="759"/>
      <c r="BF27" s="759"/>
      <c r="BG27" s="759"/>
      <c r="BH27" s="759"/>
      <c r="BI27" s="759"/>
      <c r="BJ27" s="759"/>
      <c r="BK27" s="759"/>
      <c r="BL27" s="759"/>
      <c r="BM27" s="759"/>
      <c r="BN27" s="759"/>
      <c r="BO27" s="759"/>
      <c r="BP27" s="759"/>
      <c r="BQ27" s="759"/>
      <c r="BR27" s="759"/>
      <c r="BS27" s="759"/>
      <c r="BT27" s="759"/>
      <c r="BU27" s="759"/>
      <c r="BV27" s="759"/>
      <c r="BW27" s="759"/>
      <c r="BX27" s="759"/>
      <c r="BY27" s="759"/>
      <c r="BZ27" s="759"/>
      <c r="CA27" s="759"/>
      <c r="CB27" s="759"/>
    </row>
    <row r="28" spans="1:80" ht="18.75" customHeight="1" x14ac:dyDescent="0.25">
      <c r="B28" s="790">
        <v>24</v>
      </c>
      <c r="C28" s="996" t="s">
        <v>1890</v>
      </c>
      <c r="D28" s="999" t="s">
        <v>4</v>
      </c>
      <c r="E28" s="1019" t="s">
        <v>1890</v>
      </c>
      <c r="F28" s="877"/>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c r="AT28" s="759"/>
      <c r="AU28" s="759"/>
      <c r="AV28" s="759"/>
      <c r="AW28" s="759"/>
      <c r="AX28" s="759"/>
      <c r="AY28" s="759"/>
      <c r="AZ28" s="759"/>
      <c r="BA28" s="759"/>
      <c r="BB28" s="759"/>
      <c r="BC28" s="759"/>
      <c r="BD28" s="759"/>
      <c r="BE28" s="759"/>
      <c r="BF28" s="759"/>
      <c r="BG28" s="759"/>
      <c r="BH28" s="759"/>
      <c r="BI28" s="759"/>
      <c r="BJ28" s="759"/>
      <c r="BK28" s="759"/>
      <c r="BL28" s="759"/>
      <c r="BM28" s="759"/>
      <c r="BN28" s="759"/>
      <c r="BO28" s="759"/>
      <c r="BP28" s="759"/>
      <c r="BQ28" s="759"/>
      <c r="BR28" s="759"/>
      <c r="BS28" s="759"/>
      <c r="BT28" s="759"/>
      <c r="BU28" s="759"/>
      <c r="BV28" s="759"/>
      <c r="BW28" s="759"/>
      <c r="BX28" s="759"/>
      <c r="BY28" s="759"/>
      <c r="BZ28" s="759"/>
      <c r="CA28" s="759"/>
      <c r="CB28" s="759"/>
    </row>
    <row r="29" spans="1:80" s="524" customFormat="1" ht="18.75" customHeight="1" x14ac:dyDescent="0.25">
      <c r="A29" s="961"/>
      <c r="B29" s="790">
        <v>25</v>
      </c>
      <c r="C29" s="996" t="s">
        <v>1637</v>
      </c>
      <c r="D29" s="999" t="s">
        <v>83</v>
      </c>
      <c r="E29" s="1000"/>
      <c r="F29" s="1003"/>
      <c r="G29" s="1003"/>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6"/>
      <c r="AY29" s="766"/>
      <c r="AZ29" s="766"/>
      <c r="BA29" s="766"/>
      <c r="BB29" s="766"/>
      <c r="BC29" s="766"/>
      <c r="BD29" s="766"/>
      <c r="BE29" s="766"/>
      <c r="BF29" s="766"/>
      <c r="BG29" s="766"/>
      <c r="BH29" s="766"/>
      <c r="BI29" s="766"/>
      <c r="BJ29" s="766"/>
      <c r="BK29" s="766"/>
      <c r="BL29" s="766"/>
      <c r="BM29" s="766"/>
      <c r="BN29" s="766"/>
      <c r="BO29" s="766"/>
      <c r="BP29" s="766"/>
      <c r="BQ29" s="766"/>
      <c r="BR29" s="766"/>
      <c r="BS29" s="766"/>
      <c r="BT29" s="766"/>
      <c r="BU29" s="766"/>
      <c r="BV29" s="766"/>
      <c r="BW29" s="766"/>
      <c r="BX29" s="766"/>
      <c r="BY29" s="766"/>
      <c r="BZ29" s="766"/>
      <c r="CA29" s="766"/>
      <c r="CB29" s="766"/>
    </row>
    <row r="30" spans="1:80" ht="18.75" customHeight="1" x14ac:dyDescent="0.25">
      <c r="B30" s="790">
        <v>26</v>
      </c>
      <c r="C30" s="997" t="s">
        <v>2644</v>
      </c>
      <c r="D30" s="999" t="s">
        <v>4</v>
      </c>
      <c r="E30" s="999" t="s">
        <v>2755</v>
      </c>
      <c r="F30" s="954"/>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59"/>
      <c r="BI30" s="759"/>
      <c r="BJ30" s="759"/>
      <c r="BK30" s="759"/>
      <c r="BL30" s="759"/>
      <c r="BM30" s="759"/>
      <c r="BN30" s="759"/>
      <c r="BO30" s="759"/>
      <c r="BP30" s="759"/>
      <c r="BQ30" s="759"/>
      <c r="BR30" s="759"/>
      <c r="BS30" s="759"/>
      <c r="BT30" s="759"/>
      <c r="BU30" s="759"/>
      <c r="BV30" s="759"/>
      <c r="BW30" s="759"/>
      <c r="BX30" s="759"/>
      <c r="BY30" s="759"/>
      <c r="BZ30" s="759"/>
      <c r="CA30" s="759"/>
      <c r="CB30" s="759"/>
    </row>
    <row r="31" spans="1:80" ht="18.75" customHeight="1" x14ac:dyDescent="0.25">
      <c r="B31" s="790">
        <v>27</v>
      </c>
      <c r="C31" s="996" t="s">
        <v>1891</v>
      </c>
      <c r="D31" s="999" t="s">
        <v>83</v>
      </c>
      <c r="E31" s="999"/>
      <c r="F31" s="954"/>
      <c r="G31" s="98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59"/>
      <c r="BI31" s="759"/>
      <c r="BJ31" s="759"/>
      <c r="BK31" s="759"/>
      <c r="BL31" s="759"/>
      <c r="BM31" s="759"/>
      <c r="BN31" s="759"/>
      <c r="BO31" s="759"/>
      <c r="BP31" s="759"/>
      <c r="BQ31" s="759"/>
      <c r="BR31" s="759"/>
      <c r="BS31" s="759"/>
      <c r="BT31" s="759"/>
      <c r="BU31" s="759"/>
      <c r="BV31" s="759"/>
      <c r="BW31" s="759"/>
      <c r="BX31" s="759"/>
      <c r="BY31" s="759"/>
      <c r="BZ31" s="759"/>
      <c r="CA31" s="759"/>
      <c r="CB31" s="759"/>
    </row>
    <row r="32" spans="1:80" ht="18.75" customHeight="1" x14ac:dyDescent="0.25">
      <c r="B32" s="790">
        <v>28</v>
      </c>
      <c r="C32" s="996" t="s">
        <v>1662</v>
      </c>
      <c r="D32" s="999" t="s">
        <v>4</v>
      </c>
      <c r="E32" s="1019" t="s">
        <v>2757</v>
      </c>
      <c r="F32" s="954"/>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59"/>
      <c r="BI32" s="759"/>
      <c r="BJ32" s="759"/>
      <c r="BK32" s="759"/>
      <c r="BL32" s="759"/>
      <c r="BM32" s="759"/>
      <c r="BN32" s="759"/>
      <c r="BO32" s="759"/>
      <c r="BP32" s="759"/>
      <c r="BQ32" s="759"/>
      <c r="BR32" s="759"/>
      <c r="BS32" s="759"/>
      <c r="BT32" s="759"/>
      <c r="BU32" s="759"/>
      <c r="BV32" s="759"/>
      <c r="BW32" s="759"/>
      <c r="BX32" s="759"/>
      <c r="BY32" s="759"/>
      <c r="BZ32" s="759"/>
      <c r="CA32" s="759"/>
      <c r="CB32" s="759"/>
    </row>
    <row r="33" spans="2:80" ht="16.5" customHeight="1" x14ac:dyDescent="0.25">
      <c r="B33" s="1294" t="s">
        <v>2687</v>
      </c>
      <c r="C33" s="1294"/>
      <c r="D33" s="1294"/>
      <c r="E33" s="1294"/>
      <c r="F33" s="877"/>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59"/>
      <c r="BI33" s="759"/>
      <c r="BJ33" s="759"/>
      <c r="BK33" s="759"/>
      <c r="BL33" s="759"/>
      <c r="BM33" s="759"/>
      <c r="BN33" s="759"/>
      <c r="BO33" s="759"/>
      <c r="BP33" s="759"/>
      <c r="BQ33" s="759"/>
      <c r="BR33" s="759"/>
      <c r="BS33" s="759"/>
      <c r="BT33" s="759"/>
      <c r="BU33" s="759"/>
      <c r="BV33" s="759"/>
      <c r="BW33" s="759"/>
      <c r="BX33" s="759"/>
      <c r="BY33" s="759"/>
      <c r="BZ33" s="759"/>
      <c r="CA33" s="759"/>
      <c r="CB33" s="759"/>
    </row>
    <row r="34" spans="2:80" ht="16.5" customHeight="1" x14ac:dyDescent="0.25">
      <c r="B34" s="1294"/>
      <c r="C34" s="1294"/>
      <c r="D34" s="1294"/>
      <c r="E34" s="1294"/>
      <c r="F34" s="877"/>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59"/>
      <c r="AY34" s="759"/>
      <c r="AZ34" s="759"/>
      <c r="BA34" s="759"/>
      <c r="BB34" s="759"/>
      <c r="BC34" s="759"/>
      <c r="BD34" s="759"/>
      <c r="BE34" s="759"/>
      <c r="BF34" s="759"/>
      <c r="BG34" s="759"/>
      <c r="BH34" s="759"/>
      <c r="BI34" s="759"/>
      <c r="BJ34" s="759"/>
      <c r="BK34" s="759"/>
      <c r="BL34" s="759"/>
      <c r="BM34" s="759"/>
      <c r="BN34" s="759"/>
      <c r="BO34" s="759"/>
      <c r="BP34" s="759"/>
      <c r="BQ34" s="759"/>
      <c r="BR34" s="759"/>
      <c r="BS34" s="759"/>
      <c r="BT34" s="759"/>
      <c r="BU34" s="759"/>
      <c r="BV34" s="759"/>
      <c r="BW34" s="759"/>
      <c r="BX34" s="759"/>
      <c r="BY34" s="759"/>
      <c r="BZ34" s="759"/>
      <c r="CA34" s="759"/>
      <c r="CB34" s="759"/>
    </row>
    <row r="35" spans="2:80" ht="16.5" x14ac:dyDescent="0.25">
      <c r="B35" s="790">
        <v>29</v>
      </c>
      <c r="C35" s="996" t="s">
        <v>2235</v>
      </c>
      <c r="D35" s="999" t="s">
        <v>83</v>
      </c>
      <c r="E35" s="999"/>
      <c r="F35" s="877"/>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759"/>
      <c r="AY35" s="759"/>
      <c r="AZ35" s="759"/>
      <c r="BA35" s="759"/>
      <c r="BB35" s="759"/>
      <c r="BC35" s="759"/>
      <c r="BD35" s="759"/>
      <c r="BE35" s="759"/>
      <c r="BF35" s="759"/>
      <c r="BG35" s="759"/>
      <c r="BH35" s="759"/>
      <c r="BI35" s="759"/>
      <c r="BJ35" s="759"/>
      <c r="BK35" s="759"/>
      <c r="BL35" s="759"/>
      <c r="BM35" s="759"/>
      <c r="BN35" s="759"/>
      <c r="BO35" s="759"/>
      <c r="BP35" s="759"/>
      <c r="BQ35" s="759"/>
      <c r="BR35" s="759"/>
      <c r="BS35" s="759"/>
      <c r="BT35" s="759"/>
      <c r="BU35" s="759"/>
      <c r="BV35" s="759"/>
      <c r="BW35" s="759"/>
      <c r="BX35" s="759"/>
      <c r="BY35" s="759"/>
      <c r="BZ35" s="759"/>
      <c r="CA35" s="759"/>
      <c r="CB35" s="759"/>
    </row>
    <row r="36" spans="2:80" ht="16.5" x14ac:dyDescent="0.25">
      <c r="B36" s="790">
        <v>30</v>
      </c>
      <c r="C36" s="996" t="s">
        <v>1735</v>
      </c>
      <c r="D36" s="999" t="s">
        <v>83</v>
      </c>
      <c r="E36" s="999"/>
      <c r="F36" s="877"/>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759"/>
      <c r="AI36" s="759"/>
      <c r="AJ36" s="759"/>
      <c r="AK36" s="759"/>
      <c r="AL36" s="759"/>
      <c r="AM36" s="759"/>
      <c r="AN36" s="759"/>
      <c r="AO36" s="759"/>
      <c r="AP36" s="759"/>
      <c r="AQ36" s="759"/>
      <c r="AR36" s="759"/>
      <c r="AS36" s="759"/>
      <c r="AT36" s="759"/>
      <c r="AU36" s="759"/>
      <c r="AV36" s="759"/>
      <c r="AW36" s="759"/>
      <c r="AX36" s="759"/>
      <c r="AY36" s="759"/>
      <c r="AZ36" s="759"/>
      <c r="BA36" s="759"/>
      <c r="BB36" s="759"/>
      <c r="BC36" s="759"/>
      <c r="BD36" s="759"/>
      <c r="BE36" s="759"/>
      <c r="BF36" s="759"/>
      <c r="BG36" s="759"/>
      <c r="BH36" s="759"/>
      <c r="BI36" s="759"/>
      <c r="BJ36" s="759"/>
      <c r="BK36" s="759"/>
      <c r="BL36" s="759"/>
      <c r="BM36" s="759"/>
      <c r="BN36" s="759"/>
      <c r="BO36" s="759"/>
      <c r="BP36" s="759"/>
      <c r="BQ36" s="759"/>
      <c r="BR36" s="759"/>
      <c r="BS36" s="759"/>
      <c r="BT36" s="759"/>
      <c r="BU36" s="759"/>
      <c r="BV36" s="759"/>
      <c r="BW36" s="759"/>
      <c r="BX36" s="759"/>
      <c r="BY36" s="759"/>
      <c r="BZ36" s="759"/>
      <c r="CA36" s="759"/>
      <c r="CB36" s="759"/>
    </row>
    <row r="37" spans="2:80" ht="16.5" x14ac:dyDescent="0.25">
      <c r="B37" s="790">
        <v>31</v>
      </c>
      <c r="C37" s="996" t="s">
        <v>1817</v>
      </c>
      <c r="D37" s="999" t="s">
        <v>83</v>
      </c>
      <c r="E37" s="999"/>
      <c r="F37" s="877"/>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759"/>
      <c r="AO37" s="759"/>
      <c r="AP37" s="759"/>
      <c r="AQ37" s="759"/>
      <c r="AR37" s="759"/>
      <c r="AS37" s="759"/>
      <c r="AT37" s="759"/>
      <c r="AU37" s="759"/>
      <c r="AV37" s="759"/>
      <c r="AW37" s="759"/>
      <c r="AX37" s="759"/>
      <c r="AY37" s="759"/>
      <c r="AZ37" s="759"/>
      <c r="BA37" s="759"/>
      <c r="BB37" s="759"/>
      <c r="BC37" s="759"/>
      <c r="BD37" s="759"/>
      <c r="BE37" s="759"/>
      <c r="BF37" s="759"/>
      <c r="BG37" s="759"/>
      <c r="BH37" s="759"/>
      <c r="BI37" s="759"/>
      <c r="BJ37" s="759"/>
      <c r="BK37" s="759"/>
      <c r="BL37" s="759"/>
      <c r="BM37" s="759"/>
      <c r="BN37" s="759"/>
      <c r="BO37" s="759"/>
      <c r="BP37" s="759"/>
      <c r="BQ37" s="759"/>
      <c r="BR37" s="759"/>
      <c r="BS37" s="759"/>
      <c r="BT37" s="759"/>
      <c r="BU37" s="759"/>
      <c r="BV37" s="759"/>
      <c r="BW37" s="759"/>
      <c r="BX37" s="759"/>
      <c r="BY37" s="759"/>
      <c r="BZ37" s="759"/>
      <c r="CA37" s="759"/>
      <c r="CB37" s="759"/>
    </row>
    <row r="38" spans="2:80" ht="16.5" x14ac:dyDescent="0.25">
      <c r="B38" s="790">
        <v>32</v>
      </c>
      <c r="C38" s="996" t="s">
        <v>2298</v>
      </c>
      <c r="D38" s="999" t="s">
        <v>83</v>
      </c>
      <c r="E38" s="999"/>
      <c r="F38" s="944"/>
      <c r="G38" s="98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59"/>
      <c r="BJ38" s="759"/>
      <c r="BK38" s="759"/>
      <c r="BL38" s="759"/>
      <c r="BM38" s="759"/>
      <c r="BN38" s="759"/>
      <c r="BO38" s="759"/>
      <c r="BP38" s="759"/>
      <c r="BQ38" s="759"/>
      <c r="BR38" s="759"/>
      <c r="BS38" s="759"/>
      <c r="BT38" s="759"/>
      <c r="BU38" s="759"/>
      <c r="BV38" s="759"/>
      <c r="BW38" s="759"/>
      <c r="BX38" s="759"/>
      <c r="BY38" s="759"/>
      <c r="BZ38" s="759"/>
      <c r="CA38" s="759"/>
      <c r="CB38" s="759"/>
    </row>
    <row r="39" spans="2:80" ht="16.5" x14ac:dyDescent="0.25">
      <c r="B39" s="790">
        <v>33</v>
      </c>
      <c r="C39" s="996" t="s">
        <v>1802</v>
      </c>
      <c r="D39" s="999" t="s">
        <v>83</v>
      </c>
      <c r="E39" s="999"/>
      <c r="F39" s="877"/>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59"/>
      <c r="BJ39" s="759"/>
      <c r="BK39" s="759"/>
      <c r="BL39" s="759"/>
      <c r="BM39" s="759"/>
      <c r="BN39" s="759"/>
      <c r="BO39" s="759"/>
      <c r="BP39" s="759"/>
      <c r="BQ39" s="759"/>
      <c r="BR39" s="759"/>
      <c r="BS39" s="759"/>
      <c r="BT39" s="759"/>
      <c r="BU39" s="759"/>
      <c r="BV39" s="759"/>
      <c r="BW39" s="759"/>
      <c r="BX39" s="759"/>
      <c r="BY39" s="759"/>
      <c r="BZ39" s="759"/>
      <c r="CA39" s="759"/>
      <c r="CB39" s="759"/>
    </row>
    <row r="40" spans="2:80" ht="18" customHeight="1" x14ac:dyDescent="0.25">
      <c r="B40" s="524"/>
      <c r="C40" s="894"/>
      <c r="F40" s="472"/>
    </row>
    <row r="41" spans="2:80" ht="16.5" x14ac:dyDescent="0.25">
      <c r="C41" s="989" t="s">
        <v>2792</v>
      </c>
      <c r="F41" s="472"/>
    </row>
    <row r="42" spans="2:80" ht="16.5" x14ac:dyDescent="0.25">
      <c r="C42" s="472"/>
      <c r="F42" s="472"/>
    </row>
    <row r="43" spans="2:80" ht="16.5" x14ac:dyDescent="0.25">
      <c r="C43" s="472"/>
      <c r="F43" s="472"/>
    </row>
    <row r="44" spans="2:80" ht="16.5" x14ac:dyDescent="0.25">
      <c r="C44" s="472"/>
      <c r="F44" s="472"/>
    </row>
    <row r="45" spans="2:80" ht="16.5" x14ac:dyDescent="0.25">
      <c r="C45" s="472"/>
      <c r="F45" s="472"/>
    </row>
    <row r="46" spans="2:80" ht="16.5" x14ac:dyDescent="0.25">
      <c r="C46" s="472"/>
      <c r="F46" s="472"/>
    </row>
  </sheetData>
  <mergeCells count="2">
    <mergeCell ref="B1:E3"/>
    <mergeCell ref="B33:E34"/>
  </mergeCells>
  <pageMargins left="0.39370078740157483" right="0.70866141732283472" top="0" bottom="0" header="0" footer="0.31496062992125984"/>
  <pageSetup scale="52"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H103"/>
  <sheetViews>
    <sheetView zoomScale="82" zoomScaleNormal="82" workbookViewId="0">
      <selection activeCell="A20" sqref="A20:XFD20"/>
    </sheetView>
  </sheetViews>
  <sheetFormatPr baseColWidth="10" defaultRowHeight="16.5" x14ac:dyDescent="0.3"/>
  <cols>
    <col min="1" max="1" width="8" style="896" customWidth="1"/>
    <col min="2" max="2" width="7" style="896" customWidth="1"/>
    <col min="3" max="3" width="53.85546875" style="896" customWidth="1"/>
    <col min="4" max="4" width="17.85546875" style="896" customWidth="1"/>
    <col min="5" max="5" width="74.42578125" style="896" bestFit="1" customWidth="1"/>
    <col min="6" max="16384" width="11.42578125" style="896"/>
  </cols>
  <sheetData>
    <row r="1" spans="1:8" ht="15" customHeight="1" x14ac:dyDescent="0.3">
      <c r="B1" s="1272" t="s">
        <v>2795</v>
      </c>
      <c r="C1" s="1272"/>
      <c r="D1" s="1272"/>
      <c r="E1" s="1272"/>
      <c r="F1" s="1235"/>
      <c r="G1" s="1235"/>
      <c r="H1" s="1235"/>
    </row>
    <row r="2" spans="1:8" ht="15" customHeight="1" x14ac:dyDescent="0.3">
      <c r="B2" s="1272"/>
      <c r="C2" s="1272"/>
      <c r="D2" s="1272"/>
      <c r="E2" s="1272"/>
      <c r="F2" s="1235"/>
      <c r="G2" s="1235"/>
      <c r="H2" s="1235"/>
    </row>
    <row r="3" spans="1:8" s="899" customFormat="1" x14ac:dyDescent="0.3">
      <c r="A3" s="896"/>
      <c r="B3" s="1272"/>
      <c r="C3" s="1272"/>
      <c r="D3" s="1272"/>
      <c r="E3" s="1272"/>
      <c r="F3" s="757"/>
      <c r="G3" s="757"/>
      <c r="H3" s="757"/>
    </row>
    <row r="4" spans="1:8" s="1011" customFormat="1" ht="25.5" customHeight="1" x14ac:dyDescent="0.3">
      <c r="A4" s="474"/>
      <c r="B4" s="1010" t="s">
        <v>381</v>
      </c>
      <c r="C4" s="1010" t="s">
        <v>389</v>
      </c>
      <c r="D4" s="1010"/>
      <c r="E4" s="1010"/>
      <c r="F4" s="757" t="s">
        <v>2790</v>
      </c>
      <c r="G4" s="757" t="s">
        <v>2791</v>
      </c>
      <c r="H4" s="757"/>
    </row>
    <row r="5" spans="1:8" ht="18.75" customHeight="1" x14ac:dyDescent="0.3">
      <c r="A5" s="906"/>
      <c r="B5" s="900">
        <v>1</v>
      </c>
      <c r="C5" s="910" t="s">
        <v>2295</v>
      </c>
      <c r="D5" s="900" t="s">
        <v>2781</v>
      </c>
      <c r="E5" s="900" t="s">
        <v>2295</v>
      </c>
      <c r="F5" s="943"/>
      <c r="G5" s="943"/>
      <c r="H5" s="962"/>
    </row>
    <row r="6" spans="1:8" ht="18.75" customHeight="1" x14ac:dyDescent="0.3">
      <c r="A6" s="906"/>
      <c r="B6" s="900">
        <v>2</v>
      </c>
      <c r="C6" s="910" t="s">
        <v>2105</v>
      </c>
      <c r="D6" s="900" t="s">
        <v>2781</v>
      </c>
      <c r="E6" s="1022" t="s">
        <v>2105</v>
      </c>
      <c r="F6" s="943"/>
      <c r="G6" s="943"/>
      <c r="H6" s="943"/>
    </row>
    <row r="7" spans="1:8" ht="18.75" customHeight="1" x14ac:dyDescent="0.3">
      <c r="B7" s="900">
        <v>3</v>
      </c>
      <c r="C7" s="910" t="s">
        <v>2198</v>
      </c>
      <c r="D7" s="900" t="s">
        <v>4</v>
      </c>
      <c r="E7" s="900" t="s">
        <v>2778</v>
      </c>
      <c r="F7" s="897"/>
      <c r="G7" s="995"/>
      <c r="H7" s="897"/>
    </row>
    <row r="8" spans="1:8" ht="18.75" customHeight="1" x14ac:dyDescent="0.3">
      <c r="B8" s="900">
        <v>4</v>
      </c>
      <c r="C8" s="910" t="s">
        <v>2296</v>
      </c>
      <c r="D8" s="900" t="s">
        <v>4</v>
      </c>
      <c r="E8" s="900" t="s">
        <v>2746</v>
      </c>
      <c r="F8" s="897"/>
      <c r="G8" s="995"/>
      <c r="H8" s="897"/>
    </row>
    <row r="9" spans="1:8" ht="18.75" customHeight="1" x14ac:dyDescent="0.3">
      <c r="B9" s="900">
        <v>5</v>
      </c>
      <c r="C9" s="910" t="s">
        <v>2107</v>
      </c>
      <c r="D9" s="900" t="s">
        <v>4</v>
      </c>
      <c r="E9" s="1021" t="s">
        <v>2779</v>
      </c>
      <c r="F9" s="943"/>
      <c r="G9" s="897"/>
      <c r="H9" s="897"/>
    </row>
    <row r="10" spans="1:8" ht="18.75" customHeight="1" x14ac:dyDescent="0.3">
      <c r="B10" s="900">
        <v>6</v>
      </c>
      <c r="C10" s="910" t="s">
        <v>2109</v>
      </c>
      <c r="D10" s="900" t="s">
        <v>2781</v>
      </c>
      <c r="E10" s="1021" t="s">
        <v>2780</v>
      </c>
      <c r="F10" s="897"/>
      <c r="G10" s="474"/>
      <c r="H10" s="474"/>
    </row>
    <row r="11" spans="1:8" ht="18.75" customHeight="1" x14ac:dyDescent="0.3">
      <c r="B11" s="900">
        <v>7</v>
      </c>
      <c r="C11" s="910" t="s">
        <v>2110</v>
      </c>
      <c r="D11" s="900" t="s">
        <v>2781</v>
      </c>
      <c r="E11" s="900" t="s">
        <v>2780</v>
      </c>
      <c r="F11" s="909"/>
      <c r="G11" s="994"/>
      <c r="H11" s="474"/>
    </row>
    <row r="12" spans="1:8" ht="18.75" customHeight="1" x14ac:dyDescent="0.3">
      <c r="B12" s="900">
        <v>8</v>
      </c>
      <c r="C12" s="910" t="s">
        <v>2264</v>
      </c>
      <c r="D12" s="900" t="s">
        <v>4</v>
      </c>
      <c r="E12" s="900" t="s">
        <v>2778</v>
      </c>
      <c r="F12" s="897"/>
      <c r="G12" s="995"/>
      <c r="H12" s="897"/>
    </row>
    <row r="13" spans="1:8" ht="18.75" customHeight="1" x14ac:dyDescent="0.3">
      <c r="B13" s="900">
        <v>9</v>
      </c>
      <c r="C13" s="910" t="s">
        <v>2112</v>
      </c>
      <c r="D13" s="900" t="s">
        <v>2783</v>
      </c>
      <c r="E13" s="900" t="s">
        <v>2782</v>
      </c>
      <c r="F13" s="943"/>
      <c r="G13" s="994"/>
    </row>
    <row r="14" spans="1:8" ht="18.75" customHeight="1" x14ac:dyDescent="0.3">
      <c r="B14" s="900">
        <v>10</v>
      </c>
      <c r="C14" s="910" t="s">
        <v>2293</v>
      </c>
      <c r="D14" s="900" t="s">
        <v>4</v>
      </c>
      <c r="E14" s="1021" t="s">
        <v>2784</v>
      </c>
      <c r="F14" s="943"/>
      <c r="G14" s="994"/>
    </row>
    <row r="15" spans="1:8" ht="18.75" customHeight="1" x14ac:dyDescent="0.3">
      <c r="B15" s="900">
        <v>11</v>
      </c>
      <c r="C15" s="910" t="s">
        <v>2115</v>
      </c>
      <c r="D15" s="900" t="s">
        <v>4</v>
      </c>
      <c r="E15" s="900" t="s">
        <v>2785</v>
      </c>
      <c r="F15" s="943"/>
      <c r="G15" s="994"/>
    </row>
    <row r="16" spans="1:8" s="474" customFormat="1" ht="18.75" customHeight="1" x14ac:dyDescent="0.3">
      <c r="B16" s="908">
        <v>12</v>
      </c>
      <c r="C16" s="913" t="s">
        <v>2125</v>
      </c>
      <c r="D16" s="900" t="s">
        <v>4</v>
      </c>
      <c r="E16" s="900" t="s">
        <v>2785</v>
      </c>
      <c r="F16" s="909"/>
      <c r="G16" s="897"/>
      <c r="H16" s="897"/>
    </row>
    <row r="17" spans="1:8" ht="18.75" customHeight="1" x14ac:dyDescent="0.3">
      <c r="B17" s="900">
        <v>13</v>
      </c>
      <c r="C17" s="910" t="s">
        <v>2116</v>
      </c>
      <c r="D17" s="900" t="s">
        <v>211</v>
      </c>
      <c r="E17" s="900" t="s">
        <v>2786</v>
      </c>
      <c r="F17" s="909"/>
      <c r="G17" s="897"/>
      <c r="H17" s="897"/>
    </row>
    <row r="18" spans="1:8" s="474" customFormat="1" ht="18.75" customHeight="1" x14ac:dyDescent="0.3">
      <c r="B18" s="908">
        <v>14</v>
      </c>
      <c r="C18" s="913" t="s">
        <v>2126</v>
      </c>
      <c r="D18" s="908" t="s">
        <v>83</v>
      </c>
      <c r="E18" s="908"/>
      <c r="F18" s="909"/>
      <c r="G18" s="897"/>
      <c r="H18" s="897"/>
    </row>
    <row r="19" spans="1:8" ht="18.75" customHeight="1" x14ac:dyDescent="0.3">
      <c r="B19" s="900">
        <v>15</v>
      </c>
      <c r="C19" s="910" t="s">
        <v>2118</v>
      </c>
      <c r="D19" s="900" t="s">
        <v>83</v>
      </c>
      <c r="E19" s="900"/>
      <c r="F19" s="943"/>
      <c r="G19" s="897"/>
      <c r="H19" s="897"/>
    </row>
    <row r="20" spans="1:8" ht="18.75" customHeight="1" x14ac:dyDescent="0.3">
      <c r="B20" s="900">
        <v>16</v>
      </c>
      <c r="C20" s="910" t="s">
        <v>2119</v>
      </c>
      <c r="D20" s="900" t="s">
        <v>83</v>
      </c>
      <c r="E20" s="900"/>
      <c r="F20" s="943"/>
      <c r="G20" s="994"/>
    </row>
    <row r="21" spans="1:8" ht="18.75" customHeight="1" x14ac:dyDescent="0.3">
      <c r="B21" s="900">
        <v>17</v>
      </c>
      <c r="C21" s="910" t="s">
        <v>2120</v>
      </c>
      <c r="D21" s="900" t="s">
        <v>83</v>
      </c>
      <c r="E21" s="900"/>
      <c r="F21" s="943"/>
      <c r="G21" s="994"/>
    </row>
    <row r="22" spans="1:8" ht="18.75" customHeight="1" x14ac:dyDescent="0.3">
      <c r="A22" s="906"/>
      <c r="B22" s="900">
        <v>18</v>
      </c>
      <c r="C22" s="910" t="s">
        <v>2121</v>
      </c>
      <c r="D22" s="900" t="s">
        <v>211</v>
      </c>
      <c r="E22" s="900" t="s">
        <v>2787</v>
      </c>
      <c r="F22" s="909"/>
      <c r="G22" s="897"/>
      <c r="H22" s="897"/>
    </row>
    <row r="23" spans="1:8" ht="18.75" customHeight="1" x14ac:dyDescent="0.3">
      <c r="B23" s="900">
        <v>19</v>
      </c>
      <c r="C23" s="910" t="s">
        <v>2122</v>
      </c>
      <c r="D23" s="900" t="s">
        <v>4</v>
      </c>
      <c r="E23" s="1022" t="s">
        <v>2788</v>
      </c>
      <c r="F23" s="962"/>
      <c r="G23" s="994"/>
    </row>
    <row r="24" spans="1:8" ht="18.75" customHeight="1" x14ac:dyDescent="0.3">
      <c r="B24" s="900">
        <v>20</v>
      </c>
      <c r="C24" s="910" t="s">
        <v>2123</v>
      </c>
      <c r="D24" s="900" t="s">
        <v>4</v>
      </c>
      <c r="E24" s="1021" t="s">
        <v>2789</v>
      </c>
      <c r="F24" s="943"/>
      <c r="G24" s="994"/>
    </row>
    <row r="25" spans="1:8" x14ac:dyDescent="0.3">
      <c r="F25" s="992"/>
    </row>
    <row r="26" spans="1:8" x14ac:dyDescent="0.3">
      <c r="C26" s="994" t="s">
        <v>2792</v>
      </c>
      <c r="F26" s="474"/>
    </row>
    <row r="27" spans="1:8" x14ac:dyDescent="0.3">
      <c r="F27" s="474"/>
    </row>
    <row r="28" spans="1:8" x14ac:dyDescent="0.3">
      <c r="F28" s="474"/>
    </row>
    <row r="29" spans="1:8" x14ac:dyDescent="0.3">
      <c r="F29" s="474"/>
    </row>
    <row r="30" spans="1:8" x14ac:dyDescent="0.3">
      <c r="F30" s="474"/>
    </row>
    <row r="31" spans="1:8" x14ac:dyDescent="0.3">
      <c r="F31" s="474"/>
    </row>
    <row r="32" spans="1:8" x14ac:dyDescent="0.3">
      <c r="F32" s="474"/>
    </row>
    <row r="33" spans="6:6" x14ac:dyDescent="0.3">
      <c r="F33" s="474"/>
    </row>
    <row r="34" spans="6:6" x14ac:dyDescent="0.3">
      <c r="F34" s="474"/>
    </row>
    <row r="35" spans="6:6" x14ac:dyDescent="0.3">
      <c r="F35" s="474"/>
    </row>
    <row r="36" spans="6:6" x14ac:dyDescent="0.3">
      <c r="F36" s="474"/>
    </row>
    <row r="37" spans="6:6" x14ac:dyDescent="0.3">
      <c r="F37" s="474"/>
    </row>
    <row r="38" spans="6:6" x14ac:dyDescent="0.3">
      <c r="F38" s="474"/>
    </row>
    <row r="39" spans="6:6" x14ac:dyDescent="0.3">
      <c r="F39" s="474"/>
    </row>
    <row r="40" spans="6:6" x14ac:dyDescent="0.3">
      <c r="F40" s="474"/>
    </row>
    <row r="41" spans="6:6" x14ac:dyDescent="0.3">
      <c r="F41" s="474"/>
    </row>
    <row r="42" spans="6:6" x14ac:dyDescent="0.3">
      <c r="F42" s="474"/>
    </row>
    <row r="43" spans="6:6" x14ac:dyDescent="0.3">
      <c r="F43" s="474"/>
    </row>
    <row r="44" spans="6:6" x14ac:dyDescent="0.3">
      <c r="F44" s="474"/>
    </row>
    <row r="45" spans="6:6" x14ac:dyDescent="0.3">
      <c r="F45" s="474"/>
    </row>
    <row r="46" spans="6:6" x14ac:dyDescent="0.3">
      <c r="F46" s="474"/>
    </row>
    <row r="47" spans="6:6" x14ac:dyDescent="0.3">
      <c r="F47" s="474"/>
    </row>
    <row r="48" spans="6:6" x14ac:dyDescent="0.3">
      <c r="F48" s="474"/>
    </row>
    <row r="49" spans="6:6" x14ac:dyDescent="0.3">
      <c r="F49" s="474"/>
    </row>
    <row r="50" spans="6:6" x14ac:dyDescent="0.3">
      <c r="F50" s="474"/>
    </row>
    <row r="51" spans="6:6" x14ac:dyDescent="0.3">
      <c r="F51" s="474"/>
    </row>
    <row r="52" spans="6:6" x14ac:dyDescent="0.3">
      <c r="F52" s="474"/>
    </row>
    <row r="53" spans="6:6" x14ac:dyDescent="0.3">
      <c r="F53" s="474"/>
    </row>
    <row r="54" spans="6:6" x14ac:dyDescent="0.3">
      <c r="F54" s="474"/>
    </row>
    <row r="55" spans="6:6" x14ac:dyDescent="0.3">
      <c r="F55" s="474"/>
    </row>
    <row r="56" spans="6:6" x14ac:dyDescent="0.3">
      <c r="F56" s="474"/>
    </row>
    <row r="57" spans="6:6" x14ac:dyDescent="0.3">
      <c r="F57" s="474"/>
    </row>
    <row r="58" spans="6:6" x14ac:dyDescent="0.3">
      <c r="F58" s="474"/>
    </row>
    <row r="59" spans="6:6" x14ac:dyDescent="0.3">
      <c r="F59" s="474"/>
    </row>
    <row r="60" spans="6:6" x14ac:dyDescent="0.3">
      <c r="F60" s="474"/>
    </row>
    <row r="61" spans="6:6" x14ac:dyDescent="0.3">
      <c r="F61" s="474"/>
    </row>
    <row r="62" spans="6:6" x14ac:dyDescent="0.3">
      <c r="F62" s="474"/>
    </row>
    <row r="63" spans="6:6" x14ac:dyDescent="0.3">
      <c r="F63" s="474"/>
    </row>
    <row r="64" spans="6:6" x14ac:dyDescent="0.3">
      <c r="F64" s="474"/>
    </row>
    <row r="65" spans="6:6" x14ac:dyDescent="0.3">
      <c r="F65" s="474"/>
    </row>
    <row r="66" spans="6:6" x14ac:dyDescent="0.3">
      <c r="F66" s="474"/>
    </row>
    <row r="67" spans="6:6" x14ac:dyDescent="0.3">
      <c r="F67" s="474"/>
    </row>
    <row r="68" spans="6:6" x14ac:dyDescent="0.3">
      <c r="F68" s="474"/>
    </row>
    <row r="69" spans="6:6" x14ac:dyDescent="0.3">
      <c r="F69" s="474"/>
    </row>
    <row r="70" spans="6:6" x14ac:dyDescent="0.3">
      <c r="F70" s="474"/>
    </row>
    <row r="71" spans="6:6" x14ac:dyDescent="0.3">
      <c r="F71" s="474"/>
    </row>
    <row r="72" spans="6:6" x14ac:dyDescent="0.3">
      <c r="F72" s="474"/>
    </row>
    <row r="73" spans="6:6" x14ac:dyDescent="0.3">
      <c r="F73" s="474"/>
    </row>
    <row r="74" spans="6:6" x14ac:dyDescent="0.3">
      <c r="F74" s="474"/>
    </row>
    <row r="75" spans="6:6" x14ac:dyDescent="0.3">
      <c r="F75" s="474"/>
    </row>
    <row r="76" spans="6:6" x14ac:dyDescent="0.3">
      <c r="F76" s="474"/>
    </row>
    <row r="77" spans="6:6" x14ac:dyDescent="0.3">
      <c r="F77" s="474"/>
    </row>
    <row r="78" spans="6:6" x14ac:dyDescent="0.3">
      <c r="F78" s="474"/>
    </row>
    <row r="79" spans="6:6" x14ac:dyDescent="0.3">
      <c r="F79" s="474"/>
    </row>
    <row r="80" spans="6:6" x14ac:dyDescent="0.3">
      <c r="F80" s="474"/>
    </row>
    <row r="81" spans="6:6" x14ac:dyDescent="0.3">
      <c r="F81" s="474"/>
    </row>
    <row r="82" spans="6:6" x14ac:dyDescent="0.3">
      <c r="F82" s="474"/>
    </row>
    <row r="83" spans="6:6" x14ac:dyDescent="0.3">
      <c r="F83" s="474"/>
    </row>
    <row r="84" spans="6:6" x14ac:dyDescent="0.3">
      <c r="F84" s="474"/>
    </row>
    <row r="85" spans="6:6" x14ac:dyDescent="0.3">
      <c r="F85" s="474"/>
    </row>
    <row r="86" spans="6:6" x14ac:dyDescent="0.3">
      <c r="F86" s="474"/>
    </row>
    <row r="87" spans="6:6" x14ac:dyDescent="0.3">
      <c r="F87" s="474"/>
    </row>
    <row r="88" spans="6:6" x14ac:dyDescent="0.3">
      <c r="F88" s="474"/>
    </row>
    <row r="89" spans="6:6" x14ac:dyDescent="0.3">
      <c r="F89" s="474"/>
    </row>
    <row r="90" spans="6:6" x14ac:dyDescent="0.3">
      <c r="F90" s="474"/>
    </row>
    <row r="91" spans="6:6" x14ac:dyDescent="0.3">
      <c r="F91" s="474"/>
    </row>
    <row r="92" spans="6:6" x14ac:dyDescent="0.3">
      <c r="F92" s="474"/>
    </row>
    <row r="93" spans="6:6" x14ac:dyDescent="0.3">
      <c r="F93" s="474"/>
    </row>
    <row r="94" spans="6:6" x14ac:dyDescent="0.3">
      <c r="F94" s="474"/>
    </row>
    <row r="95" spans="6:6" x14ac:dyDescent="0.3">
      <c r="F95" s="474"/>
    </row>
    <row r="96" spans="6:6" x14ac:dyDescent="0.3">
      <c r="F96" s="474"/>
    </row>
    <row r="97" spans="6:6" x14ac:dyDescent="0.3">
      <c r="F97" s="474"/>
    </row>
    <row r="98" spans="6:6" x14ac:dyDescent="0.3">
      <c r="F98" s="474"/>
    </row>
    <row r="99" spans="6:6" x14ac:dyDescent="0.3">
      <c r="F99" s="474"/>
    </row>
    <row r="100" spans="6:6" x14ac:dyDescent="0.3">
      <c r="F100" s="474"/>
    </row>
    <row r="101" spans="6:6" x14ac:dyDescent="0.3">
      <c r="F101" s="474"/>
    </row>
    <row r="102" spans="6:6" x14ac:dyDescent="0.3">
      <c r="F102" s="474"/>
    </row>
    <row r="103" spans="6:6" x14ac:dyDescent="0.3">
      <c r="F103" s="474"/>
    </row>
  </sheetData>
  <mergeCells count="3">
    <mergeCell ref="B1:E3"/>
    <mergeCell ref="F1:F2"/>
    <mergeCell ref="G1:H2"/>
  </mergeCells>
  <pageMargins left="0.39370078740157483" right="0.98425196850393704" top="0.98425196850393704" bottom="0.98425196850393704" header="0.51181102362204722" footer="0.51181102362204722"/>
  <pageSetup scale="46"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sheetPr>
  <dimension ref="A1:W551"/>
  <sheetViews>
    <sheetView topLeftCell="A112" workbookViewId="0">
      <selection activeCell="H305" sqref="H305:N313"/>
    </sheetView>
  </sheetViews>
  <sheetFormatPr baseColWidth="10" defaultRowHeight="15" x14ac:dyDescent="0.25"/>
  <cols>
    <col min="11" max="11" width="12.5703125" customWidth="1"/>
    <col min="19" max="19" width="13.140625" customWidth="1"/>
  </cols>
  <sheetData>
    <row r="1" spans="1:14" x14ac:dyDescent="0.25">
      <c r="A1" s="1341" t="s">
        <v>592</v>
      </c>
      <c r="B1" s="1341"/>
      <c r="C1" s="1341"/>
      <c r="D1" s="1341"/>
      <c r="E1" s="1341"/>
      <c r="F1" s="1341"/>
      <c r="H1" s="1341" t="s">
        <v>591</v>
      </c>
      <c r="I1" s="1341"/>
      <c r="J1" s="1341"/>
      <c r="K1" s="1341"/>
      <c r="L1" s="1341"/>
      <c r="M1" s="1341"/>
      <c r="N1" s="1341"/>
    </row>
    <row r="2" spans="1:14" ht="15.75" thickBot="1" x14ac:dyDescent="0.3"/>
    <row r="3" spans="1:14" x14ac:dyDescent="0.25">
      <c r="A3" s="207" t="s">
        <v>571</v>
      </c>
      <c r="B3" s="1316" t="s">
        <v>572</v>
      </c>
      <c r="C3" s="1316"/>
      <c r="D3" s="1316"/>
      <c r="E3" s="1316"/>
      <c r="F3" s="1317"/>
      <c r="H3" s="1318" t="s">
        <v>585</v>
      </c>
      <c r="I3" s="1319"/>
      <c r="J3" s="1319"/>
      <c r="K3" s="1319"/>
      <c r="L3" s="1319"/>
      <c r="M3" s="1319"/>
      <c r="N3" s="1320"/>
    </row>
    <row r="4" spans="1:14" x14ac:dyDescent="0.25">
      <c r="A4" s="208"/>
      <c r="B4" s="209"/>
      <c r="C4" s="209"/>
      <c r="D4" s="209"/>
      <c r="E4" s="210" t="s">
        <v>573</v>
      </c>
      <c r="F4" s="211"/>
      <c r="H4" s="224"/>
      <c r="I4" s="209"/>
      <c r="J4" s="209"/>
      <c r="K4" s="209"/>
      <c r="L4" s="209"/>
      <c r="M4" s="209"/>
      <c r="N4" s="225"/>
    </row>
    <row r="5" spans="1:14" x14ac:dyDescent="0.25">
      <c r="A5" s="208"/>
      <c r="B5" s="209"/>
      <c r="C5" s="209"/>
      <c r="D5" s="209"/>
      <c r="E5" s="209"/>
      <c r="F5" s="211"/>
      <c r="H5" s="226" t="s">
        <v>1431</v>
      </c>
      <c r="I5" s="209"/>
      <c r="J5" s="209"/>
      <c r="K5" s="209"/>
      <c r="L5" s="209"/>
      <c r="M5" s="209"/>
      <c r="N5" s="225"/>
    </row>
    <row r="6" spans="1:14" x14ac:dyDescent="0.25">
      <c r="A6" s="212" t="s">
        <v>574</v>
      </c>
      <c r="B6" s="213" t="s">
        <v>575</v>
      </c>
      <c r="C6" s="213" t="s">
        <v>576</v>
      </c>
      <c r="D6" s="213" t="s">
        <v>577</v>
      </c>
      <c r="E6" s="213" t="s">
        <v>578</v>
      </c>
      <c r="F6" s="214" t="s">
        <v>579</v>
      </c>
      <c r="H6" s="1329" t="s">
        <v>162</v>
      </c>
      <c r="I6" s="1330"/>
      <c r="J6" s="1330"/>
      <c r="K6" s="1330"/>
      <c r="L6" s="1330"/>
      <c r="M6" s="1330"/>
      <c r="N6" s="1331"/>
    </row>
    <row r="7" spans="1:14" ht="38.25" customHeight="1" x14ac:dyDescent="0.25">
      <c r="A7" s="215" t="s">
        <v>580</v>
      </c>
      <c r="B7" s="209"/>
      <c r="C7" s="209"/>
      <c r="D7" s="209"/>
      <c r="E7" s="209"/>
      <c r="F7" s="211"/>
      <c r="H7" s="227" t="s">
        <v>586</v>
      </c>
      <c r="I7" s="228" t="s">
        <v>575</v>
      </c>
      <c r="J7" s="229" t="s">
        <v>587</v>
      </c>
      <c r="K7" s="230" t="s">
        <v>588</v>
      </c>
      <c r="L7" s="231" t="s">
        <v>589</v>
      </c>
      <c r="M7" s="228"/>
      <c r="N7" s="232" t="s">
        <v>579</v>
      </c>
    </row>
    <row r="8" spans="1:14" hidden="1" x14ac:dyDescent="0.25">
      <c r="A8" s="216" t="s">
        <v>581</v>
      </c>
      <c r="B8" s="217">
        <v>3422</v>
      </c>
      <c r="C8" s="217">
        <f t="shared" ref="C8:C16" si="0">+B8*0.05</f>
        <v>171.10000000000002</v>
      </c>
      <c r="D8" s="217">
        <v>4</v>
      </c>
      <c r="E8" s="217">
        <f>C8*D8</f>
        <v>684.40000000000009</v>
      </c>
      <c r="F8" s="218">
        <f t="shared" ref="F8:F16" si="1">B8+E8</f>
        <v>4106.3999999999996</v>
      </c>
      <c r="H8" s="233" t="s">
        <v>380</v>
      </c>
      <c r="I8" s="234">
        <v>3840</v>
      </c>
      <c r="J8" s="234">
        <v>150</v>
      </c>
      <c r="K8" s="234">
        <f>+I8*0.05</f>
        <v>192</v>
      </c>
      <c r="L8" s="234">
        <v>3</v>
      </c>
      <c r="M8" s="234">
        <f>K8*L8</f>
        <v>576</v>
      </c>
      <c r="N8" s="235">
        <f>I8+J8+M8</f>
        <v>4566</v>
      </c>
    </row>
    <row r="9" spans="1:14" x14ac:dyDescent="0.25">
      <c r="A9" s="215" t="s">
        <v>582</v>
      </c>
      <c r="B9" s="217"/>
      <c r="C9" s="217">
        <f t="shared" si="0"/>
        <v>0</v>
      </c>
      <c r="D9" s="217"/>
      <c r="E9" s="217"/>
      <c r="F9" s="219">
        <f t="shared" si="1"/>
        <v>0</v>
      </c>
      <c r="H9" s="233" t="s">
        <v>1224</v>
      </c>
      <c r="I9" s="234">
        <v>3600</v>
      </c>
      <c r="J9" s="234">
        <v>150</v>
      </c>
      <c r="K9" s="234">
        <f>+I9*0.05</f>
        <v>180</v>
      </c>
      <c r="L9" s="234">
        <v>3</v>
      </c>
      <c r="M9" s="234">
        <f>K9*L9</f>
        <v>540</v>
      </c>
      <c r="N9" s="235">
        <f>I9+J9+M9</f>
        <v>4290</v>
      </c>
    </row>
    <row r="10" spans="1:14" x14ac:dyDescent="0.25">
      <c r="A10" s="215"/>
      <c r="B10" s="217"/>
      <c r="C10" s="217"/>
      <c r="D10" s="217"/>
      <c r="E10" s="217"/>
      <c r="F10" s="219"/>
      <c r="H10" s="233" t="s">
        <v>1358</v>
      </c>
      <c r="I10" s="234">
        <v>3600</v>
      </c>
      <c r="J10" s="234">
        <v>150</v>
      </c>
      <c r="K10" s="234">
        <f>+I10*0.05</f>
        <v>180</v>
      </c>
      <c r="L10" s="234">
        <v>2</v>
      </c>
      <c r="M10" s="234">
        <f>K10*L10</f>
        <v>360</v>
      </c>
      <c r="N10" s="235">
        <f>I10+J10+M10</f>
        <v>4110</v>
      </c>
    </row>
    <row r="11" spans="1:14" x14ac:dyDescent="0.25">
      <c r="A11" s="208" t="s">
        <v>583</v>
      </c>
      <c r="B11" s="217">
        <v>2204</v>
      </c>
      <c r="C11" s="217">
        <f t="shared" si="0"/>
        <v>110.2</v>
      </c>
      <c r="D11" s="217">
        <v>3</v>
      </c>
      <c r="E11" s="217">
        <f>C11*D11</f>
        <v>330.6</v>
      </c>
      <c r="F11" s="218">
        <f t="shared" si="1"/>
        <v>2534.6</v>
      </c>
      <c r="H11" s="233" t="s">
        <v>1406</v>
      </c>
      <c r="I11" s="234">
        <v>3600</v>
      </c>
      <c r="J11" s="234">
        <v>150</v>
      </c>
      <c r="K11" s="234"/>
      <c r="L11" s="234">
        <v>0</v>
      </c>
      <c r="M11" s="234">
        <f>K11+L11</f>
        <v>0</v>
      </c>
      <c r="N11" s="235">
        <f>I11+J11+M11</f>
        <v>3750</v>
      </c>
    </row>
    <row r="12" spans="1:14" x14ac:dyDescent="0.25">
      <c r="A12" s="208"/>
      <c r="B12" s="217"/>
      <c r="C12" s="217"/>
      <c r="D12" s="217"/>
      <c r="E12" s="217"/>
      <c r="F12" s="218"/>
      <c r="H12" s="233" t="s">
        <v>1429</v>
      </c>
      <c r="I12" s="382">
        <v>3384</v>
      </c>
      <c r="J12" s="234"/>
      <c r="K12" s="234"/>
      <c r="L12" s="234"/>
      <c r="M12" s="234"/>
      <c r="N12" s="235">
        <f>SUM(I12:M12)</f>
        <v>3384</v>
      </c>
    </row>
    <row r="13" spans="1:14" x14ac:dyDescent="0.25">
      <c r="A13" s="220" t="s">
        <v>584</v>
      </c>
      <c r="B13" s="217">
        <v>3422</v>
      </c>
      <c r="C13" s="217">
        <f t="shared" si="0"/>
        <v>171.10000000000002</v>
      </c>
      <c r="D13" s="217">
        <v>3</v>
      </c>
      <c r="E13" s="217">
        <f>C13*D13</f>
        <v>513.30000000000007</v>
      </c>
      <c r="F13" s="219">
        <f t="shared" si="1"/>
        <v>3935.3</v>
      </c>
      <c r="H13" s="233" t="s">
        <v>1430</v>
      </c>
      <c r="I13" s="234">
        <v>3384</v>
      </c>
      <c r="J13" s="234"/>
      <c r="K13" s="234"/>
      <c r="L13" s="234"/>
      <c r="M13" s="234"/>
      <c r="N13" s="235">
        <f>SUM(I13:M13)</f>
        <v>3384</v>
      </c>
    </row>
    <row r="14" spans="1:14" x14ac:dyDescent="0.25">
      <c r="A14" s="220" t="s">
        <v>276</v>
      </c>
      <c r="B14" s="217">
        <v>3422</v>
      </c>
      <c r="C14" s="217">
        <f t="shared" si="0"/>
        <v>171.10000000000002</v>
      </c>
      <c r="D14" s="217">
        <v>2</v>
      </c>
      <c r="E14" s="217">
        <f>C14*D14</f>
        <v>342.20000000000005</v>
      </c>
      <c r="F14" s="219">
        <f t="shared" si="1"/>
        <v>3764.2</v>
      </c>
      <c r="H14" s="233" t="s">
        <v>154</v>
      </c>
      <c r="I14" s="234">
        <v>3384</v>
      </c>
      <c r="J14" s="234"/>
      <c r="K14" s="234"/>
      <c r="L14" s="234"/>
      <c r="M14" s="234"/>
      <c r="N14" s="235">
        <f>SUM(I14:M14)</f>
        <v>3384</v>
      </c>
    </row>
    <row r="15" spans="1:14" x14ac:dyDescent="0.25">
      <c r="A15" s="220" t="s">
        <v>277</v>
      </c>
      <c r="B15" s="217">
        <v>3422</v>
      </c>
      <c r="C15" s="217">
        <f t="shared" si="0"/>
        <v>171.10000000000002</v>
      </c>
      <c r="D15" s="217">
        <v>1</v>
      </c>
      <c r="E15" s="217">
        <f>C15*D15</f>
        <v>171.10000000000002</v>
      </c>
      <c r="F15" s="219">
        <f t="shared" si="1"/>
        <v>3593.1</v>
      </c>
      <c r="H15" s="233" t="s">
        <v>155</v>
      </c>
      <c r="I15" s="234">
        <v>3384</v>
      </c>
      <c r="J15" s="234"/>
      <c r="K15" s="234"/>
      <c r="L15" s="234"/>
      <c r="M15" s="234"/>
      <c r="N15" s="235">
        <f>SUM(I15:M15)</f>
        <v>3384</v>
      </c>
    </row>
    <row r="16" spans="1:14" x14ac:dyDescent="0.25">
      <c r="A16" s="220" t="s">
        <v>210</v>
      </c>
      <c r="B16" s="217">
        <v>3422</v>
      </c>
      <c r="C16" s="217">
        <f t="shared" si="0"/>
        <v>171.10000000000002</v>
      </c>
      <c r="D16" s="217">
        <v>0</v>
      </c>
      <c r="E16" s="217">
        <f>C16*D16</f>
        <v>0</v>
      </c>
      <c r="F16" s="219">
        <f t="shared" si="1"/>
        <v>3422</v>
      </c>
      <c r="H16" s="224"/>
      <c r="I16" s="209"/>
      <c r="J16" s="209"/>
      <c r="K16" s="209"/>
      <c r="L16" s="209"/>
      <c r="M16" s="209"/>
      <c r="N16" s="225"/>
    </row>
    <row r="17" spans="1:16" ht="15.75" thickBot="1" x14ac:dyDescent="0.3">
      <c r="A17" s="208"/>
      <c r="B17" s="217"/>
      <c r="C17" s="217"/>
      <c r="D17" s="217"/>
      <c r="E17" s="217"/>
      <c r="F17" s="219"/>
      <c r="H17" s="237" t="s">
        <v>590</v>
      </c>
      <c r="I17" s="238"/>
      <c r="J17" s="238"/>
      <c r="K17" s="238"/>
      <c r="L17" s="238"/>
      <c r="M17" s="238"/>
      <c r="N17" s="239">
        <f>SUM(N9:N15)</f>
        <v>25686</v>
      </c>
    </row>
    <row r="18" spans="1:16" x14ac:dyDescent="0.25">
      <c r="A18" s="221" t="s">
        <v>579</v>
      </c>
      <c r="B18" s="222">
        <f>SUM(B8:B16)</f>
        <v>19314</v>
      </c>
      <c r="C18" s="222">
        <f>SUM(C8:C17)</f>
        <v>965.7</v>
      </c>
      <c r="D18" s="222">
        <f>SUM(D8:D16)</f>
        <v>13</v>
      </c>
      <c r="E18" s="222">
        <f>SUM(E8:E16)</f>
        <v>2041.6000000000004</v>
      </c>
      <c r="F18" s="223">
        <f>SUM(F8:F17)</f>
        <v>21355.599999999999</v>
      </c>
    </row>
    <row r="20" spans="1:16" ht="15.75" thickBot="1" x14ac:dyDescent="0.3">
      <c r="A20" s="207" t="s">
        <v>571</v>
      </c>
      <c r="B20" s="1316" t="s">
        <v>1068</v>
      </c>
      <c r="C20" s="1316"/>
      <c r="D20" s="1316"/>
      <c r="E20" s="1316"/>
      <c r="F20" s="1317"/>
    </row>
    <row r="21" spans="1:16" x14ac:dyDescent="0.25">
      <c r="A21" s="208"/>
      <c r="B21" s="209"/>
      <c r="C21" s="209"/>
      <c r="D21" s="209"/>
      <c r="E21" s="210"/>
      <c r="F21" s="211"/>
      <c r="H21" s="1318" t="s">
        <v>585</v>
      </c>
      <c r="I21" s="1319"/>
      <c r="J21" s="1319"/>
      <c r="K21" s="1319"/>
      <c r="L21" s="1319"/>
      <c r="M21" s="1319"/>
      <c r="N21" s="1320"/>
    </row>
    <row r="22" spans="1:16" x14ac:dyDescent="0.25">
      <c r="A22" s="208"/>
      <c r="B22" s="209"/>
      <c r="C22" s="209"/>
      <c r="D22" s="209"/>
      <c r="E22" s="209"/>
      <c r="F22" s="211"/>
      <c r="H22" s="224"/>
      <c r="I22" s="209"/>
      <c r="J22" s="209"/>
      <c r="K22" s="209"/>
      <c r="L22" s="209"/>
      <c r="M22" s="209"/>
      <c r="N22" s="225"/>
    </row>
    <row r="23" spans="1:16" x14ac:dyDescent="0.25">
      <c r="A23" s="212" t="s">
        <v>574</v>
      </c>
      <c r="B23" s="213" t="s">
        <v>575</v>
      </c>
      <c r="C23" s="213" t="s">
        <v>576</v>
      </c>
      <c r="D23" s="213" t="s">
        <v>577</v>
      </c>
      <c r="E23" s="213" t="s">
        <v>578</v>
      </c>
      <c r="F23" s="214" t="s">
        <v>579</v>
      </c>
      <c r="H23" s="226" t="s">
        <v>1531</v>
      </c>
      <c r="I23" s="209"/>
      <c r="J23" s="209"/>
      <c r="K23" s="209"/>
      <c r="L23" s="209"/>
      <c r="M23" s="209"/>
      <c r="N23" s="225"/>
    </row>
    <row r="24" spans="1:16" x14ac:dyDescent="0.25">
      <c r="A24" s="215" t="s">
        <v>582</v>
      </c>
      <c r="B24" s="217"/>
      <c r="C24" s="217">
        <f>+B24*0.05</f>
        <v>0</v>
      </c>
      <c r="D24" s="217"/>
      <c r="E24" s="217"/>
      <c r="F24" s="219">
        <f>B24+E24</f>
        <v>0</v>
      </c>
      <c r="H24" s="1342" t="s">
        <v>1249</v>
      </c>
      <c r="I24" s="1343"/>
      <c r="J24" s="1343"/>
      <c r="K24" s="1343"/>
      <c r="L24" s="1343"/>
      <c r="M24" s="1343"/>
      <c r="N24" s="1344"/>
    </row>
    <row r="25" spans="1:16" ht="25.5" x14ac:dyDescent="0.25">
      <c r="A25" s="220" t="s">
        <v>210</v>
      </c>
      <c r="B25" s="217">
        <v>3840</v>
      </c>
      <c r="C25" s="217">
        <f>+B25*0.05</f>
        <v>192</v>
      </c>
      <c r="D25" s="217">
        <v>1</v>
      </c>
      <c r="E25" s="217">
        <f>C25*D25</f>
        <v>192</v>
      </c>
      <c r="F25" s="219">
        <f>B25+E25</f>
        <v>4032</v>
      </c>
      <c r="H25" s="227" t="s">
        <v>586</v>
      </c>
      <c r="I25" s="228" t="s">
        <v>575</v>
      </c>
      <c r="J25" s="229" t="s">
        <v>587</v>
      </c>
      <c r="K25" s="230" t="s">
        <v>588</v>
      </c>
      <c r="L25" s="231" t="s">
        <v>589</v>
      </c>
      <c r="M25" s="228"/>
      <c r="N25" s="232" t="s">
        <v>579</v>
      </c>
    </row>
    <row r="26" spans="1:16" x14ac:dyDescent="0.25">
      <c r="A26" s="220"/>
      <c r="B26" s="217"/>
      <c r="C26" s="217"/>
      <c r="D26" s="217"/>
      <c r="E26" s="217"/>
      <c r="F26" s="219"/>
      <c r="H26" s="396" t="s">
        <v>1406</v>
      </c>
      <c r="I26" s="384">
        <v>3840</v>
      </c>
      <c r="J26" s="234">
        <v>150</v>
      </c>
      <c r="K26" s="234">
        <f>+I26*0.05</f>
        <v>192</v>
      </c>
      <c r="L26" s="384">
        <v>2</v>
      </c>
      <c r="M26" s="234">
        <f>K26*L26</f>
        <v>384</v>
      </c>
      <c r="N26" s="235">
        <f>I26+J26+M26</f>
        <v>4374</v>
      </c>
    </row>
    <row r="27" spans="1:16" x14ac:dyDescent="0.25">
      <c r="A27" s="220"/>
      <c r="B27" s="217"/>
      <c r="C27" s="217"/>
      <c r="D27" s="217"/>
      <c r="E27" s="217"/>
      <c r="F27" s="219"/>
      <c r="H27" s="410" t="s">
        <v>1429</v>
      </c>
      <c r="I27" s="384">
        <v>3840</v>
      </c>
      <c r="J27" s="234">
        <v>150</v>
      </c>
      <c r="K27" s="234">
        <f>+I27*0.05</f>
        <v>192</v>
      </c>
      <c r="L27" s="384">
        <v>1</v>
      </c>
      <c r="M27" s="234">
        <f>K27*L27</f>
        <v>192</v>
      </c>
      <c r="N27" s="235">
        <f>I27+J27+M27</f>
        <v>4182</v>
      </c>
      <c r="P27">
        <f>3840+150</f>
        <v>3990</v>
      </c>
    </row>
    <row r="28" spans="1:16" x14ac:dyDescent="0.25">
      <c r="A28" s="220"/>
      <c r="B28" s="217"/>
      <c r="C28" s="217"/>
      <c r="D28" s="217"/>
      <c r="E28" s="217"/>
      <c r="F28" s="219"/>
      <c r="H28" s="411" t="s">
        <v>1430</v>
      </c>
      <c r="I28" s="384">
        <v>3840</v>
      </c>
      <c r="J28" s="234"/>
      <c r="K28" s="234">
        <v>0</v>
      </c>
      <c r="L28" s="234">
        <v>0</v>
      </c>
      <c r="M28" s="234">
        <f>K28*L28</f>
        <v>0</v>
      </c>
      <c r="N28" s="235">
        <f>I28+J28+M28</f>
        <v>3840</v>
      </c>
    </row>
    <row r="29" spans="1:16" ht="15.75" thickBot="1" x14ac:dyDescent="0.3">
      <c r="A29" s="220" t="s">
        <v>278</v>
      </c>
      <c r="B29" s="217">
        <v>3840</v>
      </c>
      <c r="C29" s="217">
        <f>+B29*0.05</f>
        <v>192</v>
      </c>
      <c r="D29" s="217">
        <v>0</v>
      </c>
      <c r="E29" s="217">
        <f>C29*D29</f>
        <v>0</v>
      </c>
      <c r="F29" s="219">
        <f>B29+E29</f>
        <v>3840</v>
      </c>
      <c r="H29" s="385" t="s">
        <v>590</v>
      </c>
      <c r="I29" s="335"/>
      <c r="J29" s="335"/>
      <c r="K29" s="335"/>
      <c r="L29" s="335"/>
      <c r="M29" s="335"/>
      <c r="N29" s="386">
        <f>SUM(N26:N28)</f>
        <v>12396</v>
      </c>
    </row>
    <row r="30" spans="1:16" x14ac:dyDescent="0.25">
      <c r="A30" s="208"/>
      <c r="B30" s="217"/>
      <c r="C30" s="217"/>
      <c r="D30" s="217"/>
      <c r="E30" s="217"/>
      <c r="F30" s="219"/>
    </row>
    <row r="31" spans="1:16" x14ac:dyDescent="0.25">
      <c r="A31" s="221" t="s">
        <v>579</v>
      </c>
      <c r="B31" s="222">
        <f>SUM(B24:B29)</f>
        <v>7680</v>
      </c>
      <c r="C31" s="222">
        <f>SUM(C24:C30)</f>
        <v>384</v>
      </c>
      <c r="D31" s="222">
        <f>SUM(D24:D29)</f>
        <v>1</v>
      </c>
      <c r="E31" s="222">
        <f>SUM(E24:E29)</f>
        <v>192</v>
      </c>
      <c r="F31" s="223">
        <f>SUM(F24:F30)</f>
        <v>7872</v>
      </c>
      <c r="H31" s="240"/>
    </row>
    <row r="32" spans="1:16" ht="9.75" customHeight="1" x14ac:dyDescent="0.25"/>
    <row r="33" spans="1:14" ht="32.25" customHeight="1" thickBot="1" x14ac:dyDescent="0.3">
      <c r="A33" s="207" t="s">
        <v>571</v>
      </c>
      <c r="B33" s="1346" t="s">
        <v>1451</v>
      </c>
      <c r="C33" s="1346"/>
      <c r="D33" s="1346"/>
      <c r="E33" s="1346"/>
      <c r="F33" s="1347"/>
    </row>
    <row r="34" spans="1:14" x14ac:dyDescent="0.25">
      <c r="A34" s="208"/>
      <c r="B34" s="209"/>
      <c r="C34" s="209"/>
      <c r="D34" s="209"/>
      <c r="E34" s="210"/>
      <c r="F34" s="211"/>
      <c r="H34" s="1318" t="s">
        <v>585</v>
      </c>
      <c r="I34" s="1319"/>
      <c r="J34" s="1319"/>
      <c r="K34" s="1319"/>
      <c r="L34" s="1319"/>
      <c r="M34" s="1319"/>
      <c r="N34" s="1320"/>
    </row>
    <row r="35" spans="1:14" x14ac:dyDescent="0.25">
      <c r="A35" s="208"/>
      <c r="B35" s="209"/>
      <c r="C35" s="209"/>
      <c r="D35" s="209"/>
      <c r="E35" s="209"/>
      <c r="F35" s="211"/>
      <c r="H35" s="224"/>
      <c r="I35" s="209"/>
      <c r="J35" s="209"/>
      <c r="K35" s="209"/>
      <c r="L35" s="209"/>
      <c r="M35" s="209"/>
      <c r="N35" s="225"/>
    </row>
    <row r="36" spans="1:14" x14ac:dyDescent="0.25">
      <c r="A36" s="212" t="s">
        <v>574</v>
      </c>
      <c r="B36" s="213" t="s">
        <v>575</v>
      </c>
      <c r="C36" s="213" t="s">
        <v>576</v>
      </c>
      <c r="D36" s="213" t="s">
        <v>577</v>
      </c>
      <c r="E36" s="213" t="s">
        <v>578</v>
      </c>
      <c r="F36" s="214" t="s">
        <v>579</v>
      </c>
      <c r="H36" s="226" t="s">
        <v>1434</v>
      </c>
      <c r="I36" s="209"/>
      <c r="J36" s="209"/>
      <c r="K36" s="209"/>
      <c r="L36" s="209"/>
      <c r="M36" s="209"/>
      <c r="N36" s="225"/>
    </row>
    <row r="37" spans="1:14" x14ac:dyDescent="0.25">
      <c r="A37" s="1345" t="s">
        <v>582</v>
      </c>
      <c r="B37" s="1242"/>
      <c r="C37" s="217"/>
      <c r="D37" s="217"/>
      <c r="E37" s="217"/>
      <c r="F37" s="219"/>
      <c r="H37" s="1329" t="s">
        <v>1289</v>
      </c>
      <c r="I37" s="1330"/>
      <c r="J37" s="1330"/>
      <c r="K37" s="1330"/>
      <c r="L37" s="1330"/>
      <c r="M37" s="1330"/>
      <c r="N37" s="1331"/>
    </row>
    <row r="38" spans="1:14" ht="25.5" x14ac:dyDescent="0.25">
      <c r="A38" s="216" t="s">
        <v>277</v>
      </c>
      <c r="B38" s="217">
        <v>2950</v>
      </c>
      <c r="C38" s="217">
        <f>+B38*0.05</f>
        <v>147.5</v>
      </c>
      <c r="D38" s="217">
        <v>10</v>
      </c>
      <c r="E38" s="217">
        <f>C38*D38</f>
        <v>1475</v>
      </c>
      <c r="F38" s="219">
        <f>B38+E38</f>
        <v>4425</v>
      </c>
      <c r="H38" s="227" t="s">
        <v>586</v>
      </c>
      <c r="I38" s="228" t="s">
        <v>575</v>
      </c>
      <c r="J38" s="229" t="s">
        <v>587</v>
      </c>
      <c r="K38" s="230" t="s">
        <v>588</v>
      </c>
      <c r="L38" s="231" t="s">
        <v>589</v>
      </c>
      <c r="M38" s="228"/>
      <c r="N38" s="232" t="s">
        <v>579</v>
      </c>
    </row>
    <row r="39" spans="1:14" x14ac:dyDescent="0.25">
      <c r="A39" s="216" t="s">
        <v>210</v>
      </c>
      <c r="B39" s="217">
        <v>2950</v>
      </c>
      <c r="C39" s="217">
        <f>+B39*0.05</f>
        <v>147.5</v>
      </c>
      <c r="D39" s="217">
        <v>11</v>
      </c>
      <c r="E39" s="217">
        <f>C39*D39</f>
        <v>1622.5</v>
      </c>
      <c r="F39" s="219">
        <f>B39+E39</f>
        <v>4572.5</v>
      </c>
      <c r="H39" s="233" t="s">
        <v>1171</v>
      </c>
      <c r="I39" s="234">
        <v>3200</v>
      </c>
      <c r="J39" s="234">
        <v>150</v>
      </c>
      <c r="K39" s="234">
        <f t="shared" ref="K39:K44" si="2">+I39*0.05</f>
        <v>160</v>
      </c>
      <c r="L39" s="234">
        <v>5</v>
      </c>
      <c r="M39" s="234">
        <f t="shared" ref="M39:M44" si="3">K39*L39</f>
        <v>800</v>
      </c>
      <c r="N39" s="235">
        <f t="shared" ref="N39:N44" si="4">I39+J39+M39</f>
        <v>4150</v>
      </c>
    </row>
    <row r="40" spans="1:14" x14ac:dyDescent="0.25">
      <c r="A40" s="216" t="s">
        <v>278</v>
      </c>
      <c r="B40" s="217">
        <v>2950</v>
      </c>
      <c r="C40" s="217">
        <f>+B40*0.05</f>
        <v>147.5</v>
      </c>
      <c r="D40" s="217">
        <v>12</v>
      </c>
      <c r="E40" s="217">
        <f>C40*D40</f>
        <v>1770</v>
      </c>
      <c r="F40" s="219">
        <f>B40+E40</f>
        <v>4720</v>
      </c>
      <c r="H40" s="233" t="s">
        <v>2090</v>
      </c>
      <c r="I40" s="234">
        <v>3200</v>
      </c>
      <c r="J40" s="234">
        <v>150</v>
      </c>
      <c r="K40" s="234">
        <f t="shared" si="2"/>
        <v>160</v>
      </c>
      <c r="L40" s="234">
        <v>4</v>
      </c>
      <c r="M40" s="234">
        <f t="shared" si="3"/>
        <v>640</v>
      </c>
      <c r="N40" s="235">
        <f t="shared" si="4"/>
        <v>3990</v>
      </c>
    </row>
    <row r="41" spans="1:14" x14ac:dyDescent="0.25">
      <c r="A41" s="208"/>
      <c r="B41" s="217"/>
      <c r="C41" s="217"/>
      <c r="D41" s="217"/>
      <c r="E41" s="217"/>
      <c r="F41" s="219"/>
      <c r="H41" s="233" t="s">
        <v>2091</v>
      </c>
      <c r="I41" s="234">
        <v>3200</v>
      </c>
      <c r="J41" s="234">
        <v>150</v>
      </c>
      <c r="K41" s="234">
        <f t="shared" si="2"/>
        <v>160</v>
      </c>
      <c r="L41" s="234">
        <v>3</v>
      </c>
      <c r="M41" s="234">
        <f t="shared" si="3"/>
        <v>480</v>
      </c>
      <c r="N41" s="235">
        <f t="shared" si="4"/>
        <v>3830</v>
      </c>
    </row>
    <row r="42" spans="1:14" x14ac:dyDescent="0.25">
      <c r="A42" s="221" t="s">
        <v>579</v>
      </c>
      <c r="B42" s="222"/>
      <c r="C42" s="222"/>
      <c r="D42" s="222"/>
      <c r="E42" s="222"/>
      <c r="F42" s="223">
        <f>SUM(F37:F41)</f>
        <v>13717.5</v>
      </c>
      <c r="H42" s="233" t="s">
        <v>1358</v>
      </c>
      <c r="I42" s="234">
        <v>3200</v>
      </c>
      <c r="J42" s="234">
        <v>150</v>
      </c>
      <c r="K42" s="234">
        <f t="shared" si="2"/>
        <v>160</v>
      </c>
      <c r="L42" s="234">
        <v>2</v>
      </c>
      <c r="M42" s="234">
        <f t="shared" si="3"/>
        <v>320</v>
      </c>
      <c r="N42" s="235">
        <f t="shared" si="4"/>
        <v>3670</v>
      </c>
    </row>
    <row r="43" spans="1:14" x14ac:dyDescent="0.25">
      <c r="H43" s="233" t="s">
        <v>1406</v>
      </c>
      <c r="I43" s="234">
        <v>3200</v>
      </c>
      <c r="J43" s="234">
        <v>150</v>
      </c>
      <c r="K43" s="234">
        <f t="shared" si="2"/>
        <v>160</v>
      </c>
      <c r="L43" s="234">
        <v>1</v>
      </c>
      <c r="M43" s="234">
        <f t="shared" si="3"/>
        <v>160</v>
      </c>
      <c r="N43" s="235">
        <f t="shared" si="4"/>
        <v>3510</v>
      </c>
    </row>
    <row r="44" spans="1:14" x14ac:dyDescent="0.25">
      <c r="A44" s="207" t="s">
        <v>571</v>
      </c>
      <c r="B44" s="1316" t="s">
        <v>487</v>
      </c>
      <c r="C44" s="1316"/>
      <c r="D44" s="1316"/>
      <c r="E44" s="1316"/>
      <c r="F44" s="1317"/>
      <c r="H44" s="233" t="s">
        <v>1429</v>
      </c>
      <c r="I44" s="234">
        <v>3200</v>
      </c>
      <c r="J44" s="234">
        <v>150</v>
      </c>
      <c r="K44" s="234">
        <f t="shared" si="2"/>
        <v>160</v>
      </c>
      <c r="L44" s="234"/>
      <c r="M44" s="234">
        <f t="shared" si="3"/>
        <v>0</v>
      </c>
      <c r="N44" s="235">
        <f t="shared" si="4"/>
        <v>3350</v>
      </c>
    </row>
    <row r="45" spans="1:14" x14ac:dyDescent="0.25">
      <c r="A45" s="208"/>
      <c r="B45" s="209"/>
      <c r="C45" s="209"/>
      <c r="D45" s="209"/>
      <c r="E45" s="210"/>
      <c r="F45" s="211"/>
      <c r="H45" s="224"/>
      <c r="I45" s="209"/>
      <c r="J45" s="209"/>
      <c r="K45" s="209"/>
      <c r="L45" s="209"/>
      <c r="M45" s="209"/>
      <c r="N45" s="225"/>
    </row>
    <row r="46" spans="1:14" ht="15.75" thickBot="1" x14ac:dyDescent="0.3">
      <c r="A46" s="208"/>
      <c r="B46" s="209"/>
      <c r="C46" s="209"/>
      <c r="D46" s="209"/>
      <c r="E46" s="209"/>
      <c r="F46" s="211"/>
      <c r="H46" s="237" t="s">
        <v>590</v>
      </c>
      <c r="I46" s="238"/>
      <c r="J46" s="238"/>
      <c r="K46" s="238"/>
      <c r="L46" s="238"/>
      <c r="M46" s="238"/>
      <c r="N46" s="239">
        <f>SUM(N39:N45)</f>
        <v>22500</v>
      </c>
    </row>
    <row r="47" spans="1:14" x14ac:dyDescent="0.25">
      <c r="A47" s="212" t="s">
        <v>574</v>
      </c>
      <c r="B47" s="213" t="s">
        <v>575</v>
      </c>
      <c r="C47" s="213" t="s">
        <v>576</v>
      </c>
      <c r="D47" s="213" t="s">
        <v>577</v>
      </c>
      <c r="E47" s="213" t="s">
        <v>578</v>
      </c>
      <c r="F47" s="214" t="s">
        <v>579</v>
      </c>
    </row>
    <row r="48" spans="1:14" x14ac:dyDescent="0.25">
      <c r="A48" s="215" t="s">
        <v>273</v>
      </c>
      <c r="B48" s="217"/>
      <c r="C48" s="217"/>
      <c r="D48" s="217"/>
      <c r="E48" s="217"/>
      <c r="F48" s="219"/>
      <c r="H48" s="240" t="s">
        <v>593</v>
      </c>
    </row>
    <row r="49" spans="1:14" x14ac:dyDescent="0.25">
      <c r="A49" s="220" t="s">
        <v>369</v>
      </c>
      <c r="B49" s="217">
        <v>3840</v>
      </c>
      <c r="C49" s="217">
        <f>+B49*0.05</f>
        <v>192</v>
      </c>
      <c r="D49" s="217">
        <v>2</v>
      </c>
      <c r="E49" s="217">
        <f>C49*D49</f>
        <v>384</v>
      </c>
      <c r="F49" s="219">
        <f>B49+E49</f>
        <v>4224</v>
      </c>
    </row>
    <row r="50" spans="1:14" ht="15.75" thickBot="1" x14ac:dyDescent="0.3">
      <c r="A50" s="215" t="s">
        <v>582</v>
      </c>
      <c r="B50" s="217"/>
      <c r="C50" s="217"/>
      <c r="D50" s="217"/>
      <c r="E50" s="217"/>
      <c r="F50" s="219"/>
    </row>
    <row r="51" spans="1:14" x14ac:dyDescent="0.25">
      <c r="A51" s="220" t="s">
        <v>1216</v>
      </c>
      <c r="B51" s="217">
        <v>3840</v>
      </c>
      <c r="C51" s="217">
        <f>+B51*0.05</f>
        <v>192</v>
      </c>
      <c r="D51" s="217">
        <v>1</v>
      </c>
      <c r="E51" s="217">
        <f>C51*D51</f>
        <v>192</v>
      </c>
      <c r="F51" s="219">
        <f>B51+E51</f>
        <v>4032</v>
      </c>
      <c r="H51" s="1318" t="s">
        <v>585</v>
      </c>
      <c r="I51" s="1319"/>
      <c r="J51" s="1319"/>
      <c r="K51" s="1319"/>
      <c r="L51" s="1319"/>
      <c r="M51" s="1319"/>
      <c r="N51" s="1320"/>
    </row>
    <row r="52" spans="1:14" x14ac:dyDescent="0.25">
      <c r="A52" s="221" t="s">
        <v>579</v>
      </c>
      <c r="B52" s="222"/>
      <c r="C52" s="222"/>
      <c r="D52" s="222"/>
      <c r="E52" s="222"/>
      <c r="F52" s="223">
        <f>SUM(F48:F51)</f>
        <v>8256</v>
      </c>
      <c r="H52" s="224"/>
      <c r="I52" s="209"/>
      <c r="J52" s="209"/>
      <c r="K52" s="209"/>
      <c r="L52" s="209"/>
      <c r="M52" s="209"/>
      <c r="N52" s="225"/>
    </row>
    <row r="53" spans="1:14" x14ac:dyDescent="0.25">
      <c r="H53" s="226" t="s">
        <v>594</v>
      </c>
      <c r="I53" s="209"/>
      <c r="J53" s="209"/>
      <c r="K53" s="209"/>
      <c r="L53" s="209"/>
      <c r="M53" s="209"/>
      <c r="N53" s="225"/>
    </row>
    <row r="54" spans="1:14" x14ac:dyDescent="0.25">
      <c r="A54" s="1348" t="s">
        <v>1425</v>
      </c>
      <c r="B54" s="1349"/>
      <c r="C54" s="1349"/>
      <c r="D54" s="1349"/>
      <c r="E54" s="1349"/>
      <c r="F54" s="1350"/>
      <c r="H54" s="1329" t="s">
        <v>162</v>
      </c>
      <c r="I54" s="1330"/>
      <c r="J54" s="1330"/>
      <c r="K54" s="1330"/>
      <c r="L54" s="1330"/>
      <c r="M54" s="1330"/>
      <c r="N54" s="1331"/>
    </row>
    <row r="55" spans="1:14" ht="25.5" x14ac:dyDescent="0.25">
      <c r="A55" s="208"/>
      <c r="B55" s="209"/>
      <c r="C55" s="209"/>
      <c r="D55" s="209"/>
      <c r="E55" s="210"/>
      <c r="F55" s="211"/>
      <c r="H55" s="227" t="s">
        <v>586</v>
      </c>
      <c r="I55" s="228" t="s">
        <v>575</v>
      </c>
      <c r="J55" s="229" t="s">
        <v>587</v>
      </c>
      <c r="K55" s="230" t="s">
        <v>588</v>
      </c>
      <c r="L55" s="231" t="s">
        <v>589</v>
      </c>
      <c r="M55" s="228"/>
      <c r="N55" s="232" t="s">
        <v>579</v>
      </c>
    </row>
    <row r="56" spans="1:14" x14ac:dyDescent="0.25">
      <c r="A56" s="208"/>
      <c r="B56" s="209"/>
      <c r="C56" s="209"/>
      <c r="D56" s="209"/>
      <c r="E56" s="209"/>
      <c r="F56" s="211"/>
      <c r="H56" s="233" t="s">
        <v>199</v>
      </c>
      <c r="I56" s="234">
        <v>3200</v>
      </c>
      <c r="J56" s="234">
        <v>150</v>
      </c>
      <c r="K56" s="234">
        <f>+I56*0.05</f>
        <v>160</v>
      </c>
      <c r="L56" s="234">
        <v>1</v>
      </c>
      <c r="M56" s="234">
        <f>K56*L56</f>
        <v>160</v>
      </c>
      <c r="N56" s="235">
        <f>I56+J56+M56</f>
        <v>3510</v>
      </c>
    </row>
    <row r="57" spans="1:14" x14ac:dyDescent="0.25">
      <c r="A57" s="212" t="s">
        <v>574</v>
      </c>
      <c r="B57" s="213" t="s">
        <v>575</v>
      </c>
      <c r="C57" s="213" t="s">
        <v>576</v>
      </c>
      <c r="D57" s="213" t="s">
        <v>577</v>
      </c>
      <c r="E57" s="213" t="s">
        <v>578</v>
      </c>
      <c r="F57" s="214" t="s">
        <v>579</v>
      </c>
      <c r="H57" s="233" t="s">
        <v>380</v>
      </c>
      <c r="I57" s="236">
        <v>3200</v>
      </c>
      <c r="J57" s="234">
        <v>0</v>
      </c>
      <c r="K57" s="234">
        <v>0</v>
      </c>
      <c r="L57" s="234">
        <v>0</v>
      </c>
      <c r="M57" s="234">
        <f>K57+L57</f>
        <v>0</v>
      </c>
      <c r="N57" s="235">
        <f>I57+J57+M57</f>
        <v>3200</v>
      </c>
    </row>
    <row r="58" spans="1:14" x14ac:dyDescent="0.25">
      <c r="A58" s="215" t="s">
        <v>582</v>
      </c>
      <c r="B58" s="217"/>
      <c r="C58" s="217"/>
      <c r="D58" s="217"/>
      <c r="E58" s="217"/>
      <c r="F58" s="219"/>
      <c r="H58" s="224"/>
      <c r="I58" s="209"/>
      <c r="J58" s="209"/>
      <c r="K58" s="209"/>
      <c r="L58" s="209"/>
      <c r="M58" s="209"/>
      <c r="N58" s="225"/>
    </row>
    <row r="59" spans="1:14" ht="15.75" thickBot="1" x14ac:dyDescent="0.3">
      <c r="A59" s="220" t="s">
        <v>277</v>
      </c>
      <c r="B59" s="217">
        <v>3200</v>
      </c>
      <c r="C59" s="217">
        <f>+B59*0.05</f>
        <v>160</v>
      </c>
      <c r="D59" s="217">
        <v>1</v>
      </c>
      <c r="E59" s="217">
        <f>C59*D59</f>
        <v>160</v>
      </c>
      <c r="F59" s="219">
        <f>B59+E59</f>
        <v>3360</v>
      </c>
      <c r="H59" s="237" t="s">
        <v>590</v>
      </c>
      <c r="I59" s="238"/>
      <c r="J59" s="238"/>
      <c r="K59" s="238"/>
      <c r="L59" s="238"/>
      <c r="M59" s="238"/>
      <c r="N59" s="239">
        <f>SUM(N56:N58)</f>
        <v>6710</v>
      </c>
    </row>
    <row r="60" spans="1:14" x14ac:dyDescent="0.25">
      <c r="A60" s="221" t="s">
        <v>579</v>
      </c>
      <c r="B60" s="222"/>
      <c r="C60" s="222"/>
      <c r="D60" s="222"/>
      <c r="E60" s="222"/>
      <c r="F60" s="223">
        <f>SUM(F58:F59)</f>
        <v>3360</v>
      </c>
    </row>
    <row r="61" spans="1:14" x14ac:dyDescent="0.25">
      <c r="H61" s="240" t="s">
        <v>593</v>
      </c>
    </row>
    <row r="62" spans="1:14" ht="15.75" thickBot="1" x14ac:dyDescent="0.3">
      <c r="A62" s="207" t="s">
        <v>571</v>
      </c>
      <c r="B62" s="1316" t="s">
        <v>496</v>
      </c>
      <c r="C62" s="1316"/>
      <c r="D62" s="1316"/>
      <c r="E62" s="1316"/>
      <c r="F62" s="1317"/>
    </row>
    <row r="63" spans="1:14" x14ac:dyDescent="0.25">
      <c r="A63" s="208"/>
      <c r="B63" s="209"/>
      <c r="C63" s="209"/>
      <c r="D63" s="209"/>
      <c r="E63" s="210"/>
      <c r="F63" s="211"/>
      <c r="H63" s="1318" t="s">
        <v>585</v>
      </c>
      <c r="I63" s="1319"/>
      <c r="J63" s="1319"/>
      <c r="K63" s="1319"/>
      <c r="L63" s="1319"/>
      <c r="M63" s="1319"/>
      <c r="N63" s="1320"/>
    </row>
    <row r="64" spans="1:14" x14ac:dyDescent="0.25">
      <c r="A64" s="208"/>
      <c r="B64" s="209"/>
      <c r="C64" s="209"/>
      <c r="D64" s="209"/>
      <c r="E64" s="209"/>
      <c r="F64" s="211"/>
      <c r="H64" s="224"/>
      <c r="I64" s="209"/>
      <c r="J64" s="209"/>
      <c r="K64" s="209"/>
      <c r="L64" s="209"/>
      <c r="M64" s="209"/>
      <c r="N64" s="225"/>
    </row>
    <row r="65" spans="1:14" ht="25.5" x14ac:dyDescent="0.25">
      <c r="A65" s="212" t="s">
        <v>574</v>
      </c>
      <c r="B65" s="213" t="s">
        <v>575</v>
      </c>
      <c r="C65" s="213" t="s">
        <v>576</v>
      </c>
      <c r="D65" s="213" t="s">
        <v>577</v>
      </c>
      <c r="E65" s="213" t="s">
        <v>578</v>
      </c>
      <c r="F65" s="214" t="s">
        <v>579</v>
      </c>
      <c r="H65" s="227" t="s">
        <v>586</v>
      </c>
      <c r="I65" s="228" t="s">
        <v>575</v>
      </c>
      <c r="J65" s="229" t="s">
        <v>587</v>
      </c>
      <c r="K65" s="230" t="s">
        <v>588</v>
      </c>
      <c r="L65" s="231" t="s">
        <v>589</v>
      </c>
      <c r="M65" s="228"/>
      <c r="N65" s="232" t="s">
        <v>579</v>
      </c>
    </row>
    <row r="66" spans="1:14" x14ac:dyDescent="0.25">
      <c r="A66" s="215" t="s">
        <v>582</v>
      </c>
      <c r="B66" s="217"/>
      <c r="C66" s="217"/>
      <c r="D66" s="217"/>
      <c r="E66" s="217"/>
      <c r="F66" s="219"/>
      <c r="H66" s="233" t="s">
        <v>199</v>
      </c>
      <c r="I66" s="234">
        <v>3200</v>
      </c>
      <c r="J66" s="234">
        <v>150</v>
      </c>
      <c r="K66" s="234">
        <f>+I66*0.05</f>
        <v>160</v>
      </c>
      <c r="L66" s="234">
        <v>1</v>
      </c>
      <c r="M66" s="234">
        <f>K66*L66</f>
        <v>160</v>
      </c>
      <c r="N66" s="235">
        <f>I66+J66+M66</f>
        <v>3510</v>
      </c>
    </row>
    <row r="67" spans="1:14" x14ac:dyDescent="0.25">
      <c r="A67" s="220" t="s">
        <v>276</v>
      </c>
      <c r="B67" s="217">
        <v>3200</v>
      </c>
      <c r="C67" s="217">
        <f>+B67*0.05</f>
        <v>160</v>
      </c>
      <c r="D67" s="217">
        <v>2</v>
      </c>
      <c r="E67" s="217">
        <f>C67*D67</f>
        <v>320</v>
      </c>
      <c r="F67" s="219">
        <f>B67+E67</f>
        <v>3520</v>
      </c>
      <c r="H67" s="233" t="s">
        <v>380</v>
      </c>
      <c r="I67" s="236">
        <v>3200</v>
      </c>
      <c r="J67" s="234">
        <v>0</v>
      </c>
      <c r="K67" s="234">
        <v>0</v>
      </c>
      <c r="L67" s="234">
        <v>0</v>
      </c>
      <c r="M67" s="234">
        <f>K67+L67</f>
        <v>0</v>
      </c>
      <c r="N67" s="235">
        <f>I67+J67+M67</f>
        <v>3200</v>
      </c>
    </row>
    <row r="68" spans="1:14" x14ac:dyDescent="0.25">
      <c r="A68" s="220" t="s">
        <v>277</v>
      </c>
      <c r="B68" s="217">
        <v>3200</v>
      </c>
      <c r="C68" s="217">
        <f>+B68*0.05</f>
        <v>160</v>
      </c>
      <c r="D68" s="217">
        <v>1</v>
      </c>
      <c r="E68" s="217">
        <f>C68*D68</f>
        <v>160</v>
      </c>
      <c r="F68" s="219">
        <f>B68+E68</f>
        <v>3360</v>
      </c>
      <c r="H68" s="224"/>
      <c r="I68" s="209"/>
      <c r="J68" s="209"/>
      <c r="K68" s="209"/>
      <c r="L68" s="209"/>
      <c r="M68" s="209"/>
      <c r="N68" s="225"/>
    </row>
    <row r="69" spans="1:14" ht="15.75" thickBot="1" x14ac:dyDescent="0.3">
      <c r="A69" s="208"/>
      <c r="B69" s="217"/>
      <c r="C69" s="217"/>
      <c r="D69" s="217"/>
      <c r="E69" s="217"/>
      <c r="F69" s="219"/>
      <c r="H69" s="237" t="s">
        <v>590</v>
      </c>
      <c r="I69" s="238"/>
      <c r="J69" s="238"/>
      <c r="K69" s="238"/>
      <c r="L69" s="238"/>
      <c r="M69" s="238"/>
      <c r="N69" s="239">
        <f>SUM(N66:N68)</f>
        <v>6710</v>
      </c>
    </row>
    <row r="70" spans="1:14" x14ac:dyDescent="0.25">
      <c r="A70" s="221" t="s">
        <v>579</v>
      </c>
      <c r="B70" s="222"/>
      <c r="C70" s="222"/>
      <c r="D70" s="222"/>
      <c r="E70" s="222"/>
      <c r="F70" s="223">
        <f>SUM(F66:F69)</f>
        <v>6880</v>
      </c>
    </row>
    <row r="71" spans="1:14" x14ac:dyDescent="0.25">
      <c r="H71" s="240" t="s">
        <v>593</v>
      </c>
    </row>
    <row r="72" spans="1:14" ht="15.75" thickBot="1" x14ac:dyDescent="0.3">
      <c r="A72" s="207" t="s">
        <v>571</v>
      </c>
      <c r="B72" s="1316" t="s">
        <v>468</v>
      </c>
      <c r="C72" s="1316"/>
      <c r="D72" s="1316"/>
      <c r="E72" s="1316"/>
      <c r="F72" s="1317"/>
    </row>
    <row r="73" spans="1:14" x14ac:dyDescent="0.25">
      <c r="A73" s="208"/>
      <c r="B73" s="209"/>
      <c r="C73" s="209"/>
      <c r="D73" s="209"/>
      <c r="E73" s="210"/>
      <c r="F73" s="211"/>
      <c r="H73" s="1318" t="s">
        <v>585</v>
      </c>
      <c r="I73" s="1319"/>
      <c r="J73" s="1319"/>
      <c r="K73" s="1319"/>
      <c r="L73" s="1319"/>
      <c r="M73" s="1319"/>
      <c r="N73" s="1320"/>
    </row>
    <row r="74" spans="1:14" x14ac:dyDescent="0.25">
      <c r="A74" s="208"/>
      <c r="B74" s="209"/>
      <c r="C74" s="209"/>
      <c r="D74" s="209"/>
      <c r="E74" s="209"/>
      <c r="F74" s="211"/>
      <c r="H74" s="224"/>
      <c r="I74" s="209"/>
      <c r="J74" s="209"/>
      <c r="K74" s="209"/>
      <c r="L74" s="209"/>
      <c r="M74" s="209"/>
      <c r="N74" s="225"/>
    </row>
    <row r="75" spans="1:14" x14ac:dyDescent="0.25">
      <c r="A75" s="212" t="s">
        <v>574</v>
      </c>
      <c r="B75" s="213" t="s">
        <v>575</v>
      </c>
      <c r="C75" s="213" t="s">
        <v>576</v>
      </c>
      <c r="D75" s="213" t="s">
        <v>577</v>
      </c>
      <c r="E75" s="213" t="s">
        <v>578</v>
      </c>
      <c r="F75" s="214" t="s">
        <v>579</v>
      </c>
      <c r="H75" s="226" t="s">
        <v>1357</v>
      </c>
      <c r="I75" s="209"/>
      <c r="J75" s="209"/>
      <c r="K75" s="209"/>
      <c r="L75" s="209"/>
      <c r="M75" s="209"/>
      <c r="N75" s="225"/>
    </row>
    <row r="76" spans="1:14" x14ac:dyDescent="0.25">
      <c r="A76" s="215" t="s">
        <v>273</v>
      </c>
      <c r="B76" s="217"/>
      <c r="C76" s="217"/>
      <c r="D76" s="217"/>
      <c r="E76" s="217"/>
      <c r="F76" s="219"/>
      <c r="H76" s="1329" t="s">
        <v>162</v>
      </c>
      <c r="I76" s="1330"/>
      <c r="J76" s="1330"/>
      <c r="K76" s="1330"/>
      <c r="L76" s="1330"/>
      <c r="M76" s="1330"/>
      <c r="N76" s="1331"/>
    </row>
    <row r="77" spans="1:14" ht="25.5" x14ac:dyDescent="0.25">
      <c r="A77" s="220" t="s">
        <v>369</v>
      </c>
      <c r="B77" s="217">
        <v>3200</v>
      </c>
      <c r="C77" s="217">
        <f>+B77*0.05</f>
        <v>160</v>
      </c>
      <c r="D77" s="217">
        <v>2</v>
      </c>
      <c r="E77" s="217">
        <f>C77*D77</f>
        <v>320</v>
      </c>
      <c r="F77" s="219">
        <f>B77+E77</f>
        <v>3520</v>
      </c>
      <c r="H77" s="227" t="s">
        <v>586</v>
      </c>
      <c r="I77" s="228" t="s">
        <v>575</v>
      </c>
      <c r="J77" s="229" t="s">
        <v>587</v>
      </c>
      <c r="K77" s="230" t="s">
        <v>588</v>
      </c>
      <c r="L77" s="231" t="s">
        <v>589</v>
      </c>
      <c r="M77" s="228"/>
      <c r="N77" s="232" t="s">
        <v>579</v>
      </c>
    </row>
    <row r="78" spans="1:14" x14ac:dyDescent="0.25">
      <c r="A78" s="215" t="s">
        <v>582</v>
      </c>
      <c r="B78" s="217"/>
      <c r="C78" s="217"/>
      <c r="D78" s="217"/>
      <c r="E78" s="217"/>
      <c r="F78" s="219"/>
      <c r="H78" s="233" t="s">
        <v>1224</v>
      </c>
      <c r="I78" s="234">
        <v>3200</v>
      </c>
      <c r="J78" s="234">
        <v>150</v>
      </c>
      <c r="K78" s="234">
        <f>+I78*0.05</f>
        <v>160</v>
      </c>
      <c r="L78" s="234">
        <v>1</v>
      </c>
      <c r="M78" s="234">
        <f>K78*L78</f>
        <v>160</v>
      </c>
      <c r="N78" s="235">
        <f>I78+J78+M78</f>
        <v>3510</v>
      </c>
    </row>
    <row r="79" spans="1:14" x14ac:dyDescent="0.25">
      <c r="A79" s="220" t="s">
        <v>1216</v>
      </c>
      <c r="B79" s="217">
        <v>3200</v>
      </c>
      <c r="C79" s="217">
        <f>+B79*0.05</f>
        <v>160</v>
      </c>
      <c r="D79" s="217">
        <v>1</v>
      </c>
      <c r="E79" s="217">
        <f>C79*D79</f>
        <v>160</v>
      </c>
      <c r="F79" s="219">
        <f>B79+E79</f>
        <v>3360</v>
      </c>
      <c r="H79" s="233" t="s">
        <v>1358</v>
      </c>
      <c r="I79" s="236">
        <v>3200</v>
      </c>
      <c r="J79" s="234">
        <v>0</v>
      </c>
      <c r="K79" s="234">
        <v>0</v>
      </c>
      <c r="L79" s="234">
        <v>0</v>
      </c>
      <c r="M79" s="234">
        <f>K79+L79</f>
        <v>0</v>
      </c>
      <c r="N79" s="235">
        <f>I79+J79+M79</f>
        <v>3200</v>
      </c>
    </row>
    <row r="80" spans="1:14" x14ac:dyDescent="0.25">
      <c r="A80" s="220" t="s">
        <v>276</v>
      </c>
      <c r="B80" s="217">
        <v>3200</v>
      </c>
      <c r="C80" s="217"/>
      <c r="D80" s="217"/>
      <c r="E80" s="217"/>
      <c r="F80" s="219">
        <f>B80+E80</f>
        <v>3200</v>
      </c>
      <c r="H80" s="224"/>
      <c r="I80" s="209"/>
      <c r="J80" s="209"/>
      <c r="K80" s="209"/>
      <c r="L80" s="209"/>
      <c r="M80" s="209"/>
      <c r="N80" s="225"/>
    </row>
    <row r="81" spans="1:14" ht="15.75" thickBot="1" x14ac:dyDescent="0.3">
      <c r="A81" s="208"/>
      <c r="B81" s="217"/>
      <c r="C81" s="217"/>
      <c r="D81" s="217"/>
      <c r="E81" s="217"/>
      <c r="F81" s="219"/>
      <c r="H81" s="237" t="s">
        <v>590</v>
      </c>
      <c r="I81" s="238"/>
      <c r="J81" s="238"/>
      <c r="K81" s="238"/>
      <c r="L81" s="238"/>
      <c r="M81" s="238"/>
      <c r="N81" s="239">
        <f>SUM(N78:N80)</f>
        <v>6710</v>
      </c>
    </row>
    <row r="82" spans="1:14" x14ac:dyDescent="0.25">
      <c r="A82" s="221" t="s">
        <v>579</v>
      </c>
      <c r="B82" s="222"/>
      <c r="C82" s="222"/>
      <c r="D82" s="222"/>
      <c r="E82" s="222"/>
      <c r="F82" s="223">
        <f>SUM(F77:F81)</f>
        <v>10080</v>
      </c>
    </row>
    <row r="84" spans="1:14" x14ac:dyDescent="0.25">
      <c r="A84" s="207" t="s">
        <v>571</v>
      </c>
      <c r="B84" s="1316" t="s">
        <v>411</v>
      </c>
      <c r="C84" s="1316"/>
      <c r="D84" s="1316"/>
      <c r="E84" s="1316"/>
      <c r="F84" s="1317"/>
      <c r="H84" s="240" t="s">
        <v>593</v>
      </c>
    </row>
    <row r="85" spans="1:14" x14ac:dyDescent="0.25">
      <c r="A85" s="208"/>
      <c r="B85" s="209"/>
      <c r="C85" s="209"/>
      <c r="D85" s="209"/>
      <c r="E85" s="210"/>
      <c r="F85" s="211"/>
    </row>
    <row r="86" spans="1:14" ht="15.75" thickBot="1" x14ac:dyDescent="0.3">
      <c r="A86" s="208"/>
      <c r="B86" s="209"/>
      <c r="C86" s="209"/>
      <c r="D86" s="209"/>
      <c r="E86" s="209"/>
      <c r="F86" s="211"/>
    </row>
    <row r="87" spans="1:14" x14ac:dyDescent="0.25">
      <c r="A87" s="212" t="s">
        <v>574</v>
      </c>
      <c r="B87" s="213" t="s">
        <v>575</v>
      </c>
      <c r="C87" s="213" t="s">
        <v>576</v>
      </c>
      <c r="D87" s="213" t="s">
        <v>577</v>
      </c>
      <c r="E87" s="213" t="s">
        <v>578</v>
      </c>
      <c r="F87" s="214" t="s">
        <v>579</v>
      </c>
      <c r="H87" s="1318" t="s">
        <v>585</v>
      </c>
      <c r="I87" s="1319"/>
      <c r="J87" s="1319"/>
      <c r="K87" s="1319"/>
      <c r="L87" s="1319"/>
      <c r="M87" s="1319"/>
      <c r="N87" s="1320"/>
    </row>
    <row r="88" spans="1:14" x14ac:dyDescent="0.25">
      <c r="A88" s="215" t="s">
        <v>582</v>
      </c>
      <c r="B88" s="217"/>
      <c r="C88" s="217"/>
      <c r="D88" s="217"/>
      <c r="E88" s="217"/>
      <c r="F88" s="219"/>
      <c r="H88" s="224"/>
      <c r="I88" s="209"/>
      <c r="J88" s="209"/>
      <c r="K88" s="209"/>
      <c r="L88" s="209"/>
      <c r="M88" s="209"/>
      <c r="N88" s="225"/>
    </row>
    <row r="89" spans="1:14" x14ac:dyDescent="0.25">
      <c r="A89" s="220" t="s">
        <v>369</v>
      </c>
      <c r="B89" s="217">
        <v>3600</v>
      </c>
      <c r="C89" s="217">
        <f>+B89*0.05</f>
        <v>180</v>
      </c>
      <c r="D89" s="217">
        <v>3</v>
      </c>
      <c r="E89" s="217">
        <f>C89*D89</f>
        <v>540</v>
      </c>
      <c r="F89" s="219">
        <f>B89+E89</f>
        <v>4140</v>
      </c>
      <c r="H89" s="226" t="s">
        <v>595</v>
      </c>
      <c r="I89" s="209"/>
      <c r="J89" s="209"/>
      <c r="K89" s="209"/>
      <c r="L89" s="209"/>
      <c r="M89" s="209"/>
      <c r="N89" s="225"/>
    </row>
    <row r="90" spans="1:14" x14ac:dyDescent="0.25">
      <c r="A90" s="215" t="s">
        <v>582</v>
      </c>
      <c r="B90" s="217"/>
      <c r="C90" s="217"/>
      <c r="D90" s="217"/>
      <c r="E90" s="217"/>
      <c r="F90" s="219"/>
      <c r="H90" s="1329" t="s">
        <v>596</v>
      </c>
      <c r="I90" s="1330"/>
      <c r="J90" s="1330"/>
      <c r="K90" s="1330"/>
      <c r="L90" s="1330"/>
      <c r="M90" s="1330"/>
      <c r="N90" s="1331"/>
    </row>
    <row r="91" spans="1:14" ht="25.5" x14ac:dyDescent="0.25">
      <c r="A91" s="220" t="s">
        <v>1215</v>
      </c>
      <c r="B91" s="217">
        <v>3600</v>
      </c>
      <c r="C91" s="217">
        <f>+B91*0.05</f>
        <v>180</v>
      </c>
      <c r="D91" s="217">
        <v>2</v>
      </c>
      <c r="E91" s="217">
        <f>C91*D91</f>
        <v>360</v>
      </c>
      <c r="F91" s="219">
        <f>B91+E91</f>
        <v>3960</v>
      </c>
      <c r="H91" s="227" t="s">
        <v>586</v>
      </c>
      <c r="I91" s="228" t="s">
        <v>575</v>
      </c>
      <c r="J91" s="229" t="s">
        <v>587</v>
      </c>
      <c r="K91" s="230" t="s">
        <v>588</v>
      </c>
      <c r="L91" s="231" t="s">
        <v>589</v>
      </c>
      <c r="M91" s="228"/>
      <c r="N91" s="232" t="s">
        <v>579</v>
      </c>
    </row>
    <row r="92" spans="1:14" x14ac:dyDescent="0.25">
      <c r="A92" s="220" t="s">
        <v>276</v>
      </c>
      <c r="B92" s="217">
        <v>3600</v>
      </c>
      <c r="C92" s="217">
        <f>+B92*0.05</f>
        <v>180</v>
      </c>
      <c r="D92" s="217">
        <v>1</v>
      </c>
      <c r="E92" s="217">
        <f>C92*D92</f>
        <v>180</v>
      </c>
      <c r="F92" s="219">
        <f>B92+E92</f>
        <v>3780</v>
      </c>
      <c r="H92" s="233" t="s">
        <v>199</v>
      </c>
      <c r="I92" s="234">
        <v>1920</v>
      </c>
      <c r="J92" s="234">
        <v>150</v>
      </c>
      <c r="K92" s="234">
        <f>+I92*0.05</f>
        <v>96</v>
      </c>
      <c r="L92" s="234">
        <v>1</v>
      </c>
      <c r="M92" s="234">
        <f>K92*L92</f>
        <v>96</v>
      </c>
      <c r="N92" s="235">
        <f>I92+J92+M92</f>
        <v>2166</v>
      </c>
    </row>
    <row r="93" spans="1:14" x14ac:dyDescent="0.25">
      <c r="A93" s="220" t="s">
        <v>1419</v>
      </c>
      <c r="B93" s="217">
        <v>3600</v>
      </c>
      <c r="C93" s="217">
        <f>+B93*0.05</f>
        <v>180</v>
      </c>
      <c r="D93" s="217">
        <v>0</v>
      </c>
      <c r="E93" s="217">
        <f>C93*D93</f>
        <v>0</v>
      </c>
      <c r="F93" s="219">
        <f>B93+E93</f>
        <v>3600</v>
      </c>
      <c r="H93" s="233" t="s">
        <v>380</v>
      </c>
      <c r="I93" s="234">
        <v>1920</v>
      </c>
      <c r="J93" s="234">
        <v>0</v>
      </c>
      <c r="K93" s="234">
        <v>0</v>
      </c>
      <c r="L93" s="234">
        <v>0</v>
      </c>
      <c r="M93" s="234">
        <f>K93+L93</f>
        <v>0</v>
      </c>
      <c r="N93" s="235">
        <f>I93+J93+M93</f>
        <v>1920</v>
      </c>
    </row>
    <row r="94" spans="1:14" x14ac:dyDescent="0.25">
      <c r="A94" s="221" t="s">
        <v>579</v>
      </c>
      <c r="B94" s="222"/>
      <c r="C94" s="222"/>
      <c r="D94" s="222"/>
      <c r="E94" s="222"/>
      <c r="F94" s="223">
        <f>SUM(F89:F93)</f>
        <v>15480</v>
      </c>
      <c r="H94" s="224"/>
      <c r="I94" s="209"/>
      <c r="J94" s="209"/>
      <c r="K94" s="209"/>
      <c r="L94" s="209"/>
      <c r="M94" s="209"/>
      <c r="N94" s="225"/>
    </row>
    <row r="95" spans="1:14" ht="15.75" thickBot="1" x14ac:dyDescent="0.3">
      <c r="H95" s="237" t="s">
        <v>590</v>
      </c>
      <c r="I95" s="238"/>
      <c r="J95" s="238"/>
      <c r="K95" s="238"/>
      <c r="L95" s="238"/>
      <c r="M95" s="238"/>
      <c r="N95" s="239">
        <f>SUM(N92:N94)</f>
        <v>4086</v>
      </c>
    </row>
    <row r="96" spans="1:14" x14ac:dyDescent="0.25">
      <c r="A96" s="207" t="s">
        <v>571</v>
      </c>
      <c r="B96" s="1316" t="s">
        <v>1129</v>
      </c>
      <c r="C96" s="1316"/>
      <c r="D96" s="1316"/>
      <c r="E96" s="1316"/>
      <c r="F96" s="1317"/>
      <c r="H96" s="337"/>
      <c r="I96" s="209"/>
      <c r="J96" s="209"/>
      <c r="K96" s="209"/>
      <c r="L96" s="209"/>
      <c r="M96" s="209"/>
      <c r="N96" s="338"/>
    </row>
    <row r="97" spans="1:14" x14ac:dyDescent="0.25">
      <c r="A97" s="208"/>
      <c r="B97" s="209"/>
      <c r="C97" s="209"/>
      <c r="D97" s="209"/>
      <c r="E97" s="210"/>
      <c r="F97" s="211"/>
    </row>
    <row r="98" spans="1:14" x14ac:dyDescent="0.25">
      <c r="A98" s="208"/>
      <c r="B98" s="209"/>
      <c r="C98" s="209"/>
      <c r="D98" s="209"/>
      <c r="E98" s="209"/>
      <c r="F98" s="211"/>
    </row>
    <row r="99" spans="1:14" x14ac:dyDescent="0.25">
      <c r="A99" s="212" t="s">
        <v>574</v>
      </c>
      <c r="B99" s="213" t="s">
        <v>575</v>
      </c>
      <c r="C99" s="213" t="s">
        <v>576</v>
      </c>
      <c r="D99" s="213" t="s">
        <v>577</v>
      </c>
      <c r="E99" s="213" t="s">
        <v>578</v>
      </c>
      <c r="F99" s="214" t="s">
        <v>579</v>
      </c>
      <c r="H99" s="240" t="s">
        <v>597</v>
      </c>
    </row>
    <row r="100" spans="1:14" ht="15.75" thickBot="1" x14ac:dyDescent="0.3">
      <c r="A100" s="215" t="s">
        <v>1212</v>
      </c>
      <c r="B100" s="217"/>
      <c r="C100" s="217"/>
      <c r="D100" s="217"/>
      <c r="E100" s="217"/>
      <c r="F100" s="219"/>
    </row>
    <row r="101" spans="1:14" x14ac:dyDescent="0.25">
      <c r="A101" s="220" t="s">
        <v>278</v>
      </c>
      <c r="B101" s="217">
        <v>3200</v>
      </c>
      <c r="C101" s="217">
        <f>+B101*0.05</f>
        <v>160</v>
      </c>
      <c r="D101" s="217">
        <v>3</v>
      </c>
      <c r="E101" s="217">
        <f>C101*D101</f>
        <v>480</v>
      </c>
      <c r="F101" s="219">
        <f>B101+E101</f>
        <v>3680</v>
      </c>
      <c r="H101" s="1318" t="s">
        <v>585</v>
      </c>
      <c r="I101" s="1319"/>
      <c r="J101" s="1319"/>
      <c r="K101" s="1319"/>
      <c r="L101" s="1319"/>
      <c r="M101" s="1319"/>
      <c r="N101" s="1320"/>
    </row>
    <row r="102" spans="1:14" x14ac:dyDescent="0.25">
      <c r="A102" s="220" t="s">
        <v>369</v>
      </c>
      <c r="B102" s="217">
        <v>3200</v>
      </c>
      <c r="C102" s="217">
        <f>+B102*0.05</f>
        <v>160</v>
      </c>
      <c r="D102" s="217">
        <v>2</v>
      </c>
      <c r="E102" s="217">
        <f>C102*D102</f>
        <v>320</v>
      </c>
      <c r="F102" s="219">
        <f>B102+E102</f>
        <v>3520</v>
      </c>
      <c r="H102" s="224"/>
      <c r="I102" s="209"/>
      <c r="J102" s="209"/>
      <c r="K102" s="209"/>
      <c r="L102" s="209"/>
      <c r="M102" s="209"/>
      <c r="N102" s="225"/>
    </row>
    <row r="103" spans="1:14" x14ac:dyDescent="0.25">
      <c r="A103" s="215" t="s">
        <v>1213</v>
      </c>
      <c r="B103" s="217"/>
      <c r="C103" s="217"/>
      <c r="D103" s="217"/>
      <c r="E103" s="217"/>
      <c r="F103" s="219"/>
      <c r="H103" s="226" t="s">
        <v>598</v>
      </c>
      <c r="I103" s="209"/>
      <c r="J103" s="209"/>
      <c r="K103" s="209"/>
      <c r="L103" s="209"/>
      <c r="M103" s="209"/>
      <c r="N103" s="225"/>
    </row>
    <row r="104" spans="1:14" x14ac:dyDescent="0.25">
      <c r="A104" s="220" t="s">
        <v>1214</v>
      </c>
      <c r="B104" s="217">
        <v>3200</v>
      </c>
      <c r="C104" s="217">
        <f>+B104*0.05</f>
        <v>160</v>
      </c>
      <c r="D104" s="217">
        <v>1</v>
      </c>
      <c r="E104" s="217">
        <f>C104*D104</f>
        <v>160</v>
      </c>
      <c r="F104" s="219">
        <f>B104+E104</f>
        <v>3360</v>
      </c>
      <c r="H104" s="1329" t="s">
        <v>162</v>
      </c>
      <c r="I104" s="1330"/>
      <c r="J104" s="1330"/>
      <c r="K104" s="1330"/>
      <c r="L104" s="1330"/>
      <c r="M104" s="1330"/>
      <c r="N104" s="1331"/>
    </row>
    <row r="105" spans="1:14" ht="25.5" x14ac:dyDescent="0.25">
      <c r="A105" s="208"/>
      <c r="B105" s="217"/>
      <c r="C105" s="217"/>
      <c r="D105" s="217"/>
      <c r="E105" s="217"/>
      <c r="F105" s="219"/>
      <c r="H105" s="227" t="s">
        <v>586</v>
      </c>
      <c r="I105" s="228" t="s">
        <v>575</v>
      </c>
      <c r="J105" s="229" t="s">
        <v>587</v>
      </c>
      <c r="K105" s="230" t="s">
        <v>588</v>
      </c>
      <c r="L105" s="231" t="s">
        <v>589</v>
      </c>
      <c r="M105" s="228"/>
      <c r="N105" s="232" t="s">
        <v>579</v>
      </c>
    </row>
    <row r="106" spans="1:14" x14ac:dyDescent="0.25">
      <c r="A106" s="221" t="s">
        <v>579</v>
      </c>
      <c r="B106" s="222">
        <f>SUM(B100:B102)</f>
        <v>6400</v>
      </c>
      <c r="C106" s="222">
        <f>SUM(C100:C105)</f>
        <v>480</v>
      </c>
      <c r="D106" s="222">
        <f>SUM(D100:D102)</f>
        <v>5</v>
      </c>
      <c r="E106" s="222">
        <f>SUM(E100:E102)</f>
        <v>800</v>
      </c>
      <c r="F106" s="223">
        <f>SUM(F100:F105)</f>
        <v>10560</v>
      </c>
      <c r="H106" s="233" t="s">
        <v>199</v>
      </c>
      <c r="I106" s="234">
        <v>3200</v>
      </c>
      <c r="J106" s="234">
        <v>150</v>
      </c>
      <c r="K106" s="234">
        <f>+I106*0.05</f>
        <v>160</v>
      </c>
      <c r="L106" s="234">
        <v>1</v>
      </c>
      <c r="M106" s="234">
        <f>K106*L106</f>
        <v>160</v>
      </c>
      <c r="N106" s="235">
        <f>I106+J106+M106</f>
        <v>3510</v>
      </c>
    </row>
    <row r="107" spans="1:14" x14ac:dyDescent="0.25">
      <c r="H107" s="233" t="s">
        <v>380</v>
      </c>
      <c r="I107" s="234">
        <v>3200</v>
      </c>
      <c r="J107" s="234">
        <v>0</v>
      </c>
      <c r="K107" s="234">
        <v>0</v>
      </c>
      <c r="L107" s="234">
        <v>0</v>
      </c>
      <c r="M107" s="234">
        <f>K107+L107</f>
        <v>0</v>
      </c>
      <c r="N107" s="235">
        <f>I107+J107+M107</f>
        <v>3200</v>
      </c>
    </row>
    <row r="108" spans="1:14" x14ac:dyDescent="0.25">
      <c r="A108" s="207" t="s">
        <v>571</v>
      </c>
      <c r="B108" s="1316" t="s">
        <v>494</v>
      </c>
      <c r="C108" s="1316"/>
      <c r="D108" s="1316"/>
      <c r="E108" s="1316"/>
      <c r="F108" s="1317"/>
      <c r="H108" s="224"/>
      <c r="I108" s="217"/>
      <c r="J108" s="217"/>
      <c r="K108" s="217"/>
      <c r="L108" s="217"/>
      <c r="M108" s="217"/>
      <c r="N108" s="318"/>
    </row>
    <row r="109" spans="1:14" x14ac:dyDescent="0.25">
      <c r="A109" s="208"/>
      <c r="B109" s="209"/>
      <c r="C109" s="209"/>
      <c r="D109" s="209"/>
      <c r="E109" s="210"/>
      <c r="F109" s="211"/>
      <c r="H109" s="224"/>
      <c r="I109" s="217"/>
      <c r="J109" s="217"/>
      <c r="K109" s="217"/>
      <c r="L109" s="217"/>
      <c r="M109" s="217"/>
      <c r="N109" s="318"/>
    </row>
    <row r="110" spans="1:14" x14ac:dyDescent="0.25">
      <c r="A110" s="208"/>
      <c r="B110" s="209"/>
      <c r="C110" s="209"/>
      <c r="D110" s="209"/>
      <c r="E110" s="209"/>
      <c r="F110" s="211"/>
      <c r="H110" s="224"/>
      <c r="I110" s="209"/>
      <c r="J110" s="209"/>
      <c r="K110" s="209"/>
      <c r="L110" s="209"/>
      <c r="M110" s="209"/>
      <c r="N110" s="225"/>
    </row>
    <row r="111" spans="1:14" ht="15.75" thickBot="1" x14ac:dyDescent="0.3">
      <c r="A111" s="212" t="s">
        <v>574</v>
      </c>
      <c r="B111" s="213" t="s">
        <v>575</v>
      </c>
      <c r="C111" s="213" t="s">
        <v>576</v>
      </c>
      <c r="D111" s="213" t="s">
        <v>577</v>
      </c>
      <c r="E111" s="213" t="s">
        <v>578</v>
      </c>
      <c r="F111" s="214" t="s">
        <v>579</v>
      </c>
      <c r="H111" s="237" t="s">
        <v>590</v>
      </c>
      <c r="I111" s="238"/>
      <c r="J111" s="238"/>
      <c r="K111" s="238"/>
      <c r="L111" s="238"/>
      <c r="M111" s="238"/>
      <c r="N111" s="239">
        <f>SUM(N106:N110)</f>
        <v>6710</v>
      </c>
    </row>
    <row r="112" spans="1:14" x14ac:dyDescent="0.25">
      <c r="A112" s="215" t="s">
        <v>582</v>
      </c>
      <c r="B112" s="217"/>
      <c r="C112" s="217">
        <f>+B112*0.05</f>
        <v>0</v>
      </c>
      <c r="D112" s="217"/>
      <c r="E112" s="217"/>
      <c r="F112" s="219">
        <f>B112+E112</f>
        <v>0</v>
      </c>
    </row>
    <row r="113" spans="1:14" x14ac:dyDescent="0.25">
      <c r="A113" s="220" t="s">
        <v>210</v>
      </c>
      <c r="B113" s="217">
        <v>3200</v>
      </c>
      <c r="C113" s="217">
        <f>+B113*0.05</f>
        <v>160</v>
      </c>
      <c r="D113" s="217">
        <v>2</v>
      </c>
      <c r="E113" s="217">
        <f>C113*D113</f>
        <v>320</v>
      </c>
      <c r="F113" s="219">
        <f>B113+E113</f>
        <v>3520</v>
      </c>
      <c r="H113" s="240" t="s">
        <v>593</v>
      </c>
    </row>
    <row r="114" spans="1:14" x14ac:dyDescent="0.25">
      <c r="A114" s="220" t="s">
        <v>278</v>
      </c>
      <c r="B114" s="217">
        <v>3200</v>
      </c>
      <c r="C114" s="217">
        <f>+B114*0.05</f>
        <v>160</v>
      </c>
      <c r="D114" s="217">
        <v>1</v>
      </c>
      <c r="E114" s="217">
        <f>C114*D114</f>
        <v>160</v>
      </c>
      <c r="F114" s="219">
        <f>B114+E114</f>
        <v>3360</v>
      </c>
    </row>
    <row r="115" spans="1:14" ht="15.75" thickBot="1" x14ac:dyDescent="0.3">
      <c r="A115" s="208"/>
      <c r="B115" s="217"/>
      <c r="C115" s="217"/>
      <c r="D115" s="217"/>
      <c r="E115" s="217"/>
      <c r="F115" s="219"/>
    </row>
    <row r="116" spans="1:14" x14ac:dyDescent="0.25">
      <c r="A116" s="221" t="s">
        <v>579</v>
      </c>
      <c r="B116" s="222">
        <f>SUM(B112:B114)</f>
        <v>6400</v>
      </c>
      <c r="C116" s="222">
        <f>SUM(C112:C115)</f>
        <v>320</v>
      </c>
      <c r="D116" s="222">
        <f>SUM(D112:D114)</f>
        <v>3</v>
      </c>
      <c r="E116" s="222">
        <f>SUM(E112:E114)</f>
        <v>480</v>
      </c>
      <c r="F116" s="223">
        <f>SUM(F112:F115)</f>
        <v>6880</v>
      </c>
      <c r="H116" s="1318" t="s">
        <v>585</v>
      </c>
      <c r="I116" s="1319"/>
      <c r="J116" s="1319"/>
      <c r="K116" s="1319"/>
      <c r="L116" s="1319"/>
      <c r="M116" s="1319"/>
      <c r="N116" s="1320"/>
    </row>
    <row r="117" spans="1:14" x14ac:dyDescent="0.25">
      <c r="H117" s="224"/>
      <c r="I117" s="209"/>
      <c r="J117" s="209"/>
      <c r="K117" s="209"/>
      <c r="L117" s="209"/>
      <c r="M117" s="209"/>
      <c r="N117" s="225"/>
    </row>
    <row r="118" spans="1:14" x14ac:dyDescent="0.25">
      <c r="H118" s="226" t="s">
        <v>1357</v>
      </c>
      <c r="I118" s="209"/>
      <c r="J118" s="209"/>
      <c r="K118" s="209"/>
      <c r="L118" s="209"/>
      <c r="M118" s="209"/>
      <c r="N118" s="225"/>
    </row>
    <row r="119" spans="1:14" x14ac:dyDescent="0.25">
      <c r="A119" s="207" t="s">
        <v>571</v>
      </c>
      <c r="B119" s="1316" t="s">
        <v>244</v>
      </c>
      <c r="C119" s="1316"/>
      <c r="D119" s="1316"/>
      <c r="E119" s="1316"/>
      <c r="F119" s="1317"/>
      <c r="H119" s="1329" t="s">
        <v>1250</v>
      </c>
      <c r="I119" s="1330"/>
      <c r="J119" s="1330"/>
      <c r="K119" s="1330"/>
      <c r="L119" s="1330"/>
      <c r="M119" s="1330"/>
      <c r="N119" s="1331"/>
    </row>
    <row r="120" spans="1:14" ht="25.5" x14ac:dyDescent="0.25">
      <c r="A120" s="208"/>
      <c r="B120" s="209"/>
      <c r="C120" s="209"/>
      <c r="D120" s="209"/>
      <c r="E120" s="210"/>
      <c r="F120" s="211"/>
      <c r="H120" s="227" t="s">
        <v>586</v>
      </c>
      <c r="I120" s="228" t="s">
        <v>575</v>
      </c>
      <c r="J120" s="229" t="s">
        <v>587</v>
      </c>
      <c r="K120" s="230" t="s">
        <v>588</v>
      </c>
      <c r="L120" s="231" t="s">
        <v>589</v>
      </c>
      <c r="M120" s="228"/>
      <c r="N120" s="232" t="s">
        <v>579</v>
      </c>
    </row>
    <row r="121" spans="1:14" x14ac:dyDescent="0.25">
      <c r="A121" s="208"/>
      <c r="B121" s="209"/>
      <c r="C121" s="209"/>
      <c r="D121" s="209"/>
      <c r="E121" s="209"/>
      <c r="F121" s="211"/>
      <c r="H121" s="233" t="s">
        <v>1224</v>
      </c>
      <c r="I121" s="234">
        <v>3200</v>
      </c>
      <c r="J121" s="234">
        <v>150</v>
      </c>
      <c r="K121" s="234">
        <f>+I121*0.05</f>
        <v>160</v>
      </c>
      <c r="L121" s="234">
        <v>1</v>
      </c>
      <c r="M121" s="234">
        <f>K121*L121</f>
        <v>160</v>
      </c>
      <c r="N121" s="235">
        <f>I121+J121+M121</f>
        <v>3510</v>
      </c>
    </row>
    <row r="122" spans="1:14" x14ac:dyDescent="0.25">
      <c r="A122" s="212" t="s">
        <v>574</v>
      </c>
      <c r="B122" s="213" t="s">
        <v>575</v>
      </c>
      <c r="C122" s="213" t="s">
        <v>576</v>
      </c>
      <c r="D122" s="213" t="s">
        <v>577</v>
      </c>
      <c r="E122" s="213" t="s">
        <v>578</v>
      </c>
      <c r="F122" s="214" t="s">
        <v>579</v>
      </c>
      <c r="H122" s="233" t="s">
        <v>1358</v>
      </c>
      <c r="I122" s="234">
        <v>3200</v>
      </c>
      <c r="J122" s="234">
        <v>0</v>
      </c>
      <c r="K122" s="234">
        <v>0</v>
      </c>
      <c r="L122" s="234">
        <v>0</v>
      </c>
      <c r="M122" s="234">
        <f>K122+L122</f>
        <v>0</v>
      </c>
      <c r="N122" s="235">
        <f>I122+J122+M122</f>
        <v>3200</v>
      </c>
    </row>
    <row r="123" spans="1:14" x14ac:dyDescent="0.25">
      <c r="A123" s="215" t="s">
        <v>582</v>
      </c>
      <c r="B123" s="217"/>
      <c r="C123" s="217"/>
      <c r="D123" s="217"/>
      <c r="E123" s="217"/>
      <c r="F123" s="219"/>
      <c r="H123" s="224"/>
      <c r="I123" s="217"/>
      <c r="J123" s="217"/>
      <c r="K123" s="217"/>
      <c r="L123" s="217"/>
      <c r="M123" s="217"/>
      <c r="N123" s="318"/>
    </row>
    <row r="124" spans="1:14" x14ac:dyDescent="0.25">
      <c r="A124" s="220" t="s">
        <v>369</v>
      </c>
      <c r="B124" s="217">
        <v>3200</v>
      </c>
      <c r="C124" s="217">
        <f>+B124*0.05</f>
        <v>160</v>
      </c>
      <c r="D124" s="217">
        <v>1</v>
      </c>
      <c r="E124" s="217">
        <f>C124*D124</f>
        <v>160</v>
      </c>
      <c r="F124" s="219">
        <f>B124+E124</f>
        <v>3360</v>
      </c>
      <c r="H124" s="224"/>
      <c r="I124" s="217"/>
      <c r="J124" s="217"/>
      <c r="K124" s="217"/>
      <c r="L124" s="217"/>
      <c r="M124" s="217"/>
      <c r="N124" s="318"/>
    </row>
    <row r="125" spans="1:14" x14ac:dyDescent="0.25">
      <c r="A125" s="208"/>
      <c r="B125" s="217"/>
      <c r="C125" s="217"/>
      <c r="D125" s="217"/>
      <c r="E125" s="217"/>
      <c r="F125" s="219"/>
      <c r="H125" s="224"/>
      <c r="I125" s="209"/>
      <c r="J125" s="209"/>
      <c r="K125" s="209"/>
      <c r="L125" s="209"/>
      <c r="M125" s="209"/>
      <c r="N125" s="225"/>
    </row>
    <row r="126" spans="1:14" ht="15.75" thickBot="1" x14ac:dyDescent="0.3">
      <c r="A126" s="221" t="s">
        <v>579</v>
      </c>
      <c r="B126" s="222"/>
      <c r="C126" s="222"/>
      <c r="D126" s="222"/>
      <c r="E126" s="222"/>
      <c r="F126" s="223">
        <f>SUM(F123:F125)</f>
        <v>3360</v>
      </c>
      <c r="H126" s="237" t="s">
        <v>590</v>
      </c>
      <c r="I126" s="238"/>
      <c r="J126" s="238"/>
      <c r="K126" s="238"/>
      <c r="L126" s="238"/>
      <c r="M126" s="238"/>
      <c r="N126" s="239">
        <f>SUM(N121:N125)</f>
        <v>6710</v>
      </c>
    </row>
    <row r="127" spans="1:14" ht="15.75" thickBot="1" x14ac:dyDescent="0.3"/>
    <row r="128" spans="1:14" x14ac:dyDescent="0.25">
      <c r="H128" s="1318" t="s">
        <v>585</v>
      </c>
      <c r="I128" s="1319"/>
      <c r="J128" s="1319"/>
      <c r="K128" s="1319"/>
      <c r="L128" s="1319"/>
      <c r="M128" s="1319"/>
      <c r="N128" s="1320"/>
    </row>
    <row r="129" spans="1:14" x14ac:dyDescent="0.25">
      <c r="H129" s="224"/>
      <c r="I129" s="209"/>
      <c r="J129" s="209"/>
      <c r="K129" s="209"/>
      <c r="L129" s="209"/>
      <c r="M129" s="209"/>
      <c r="N129" s="225"/>
    </row>
    <row r="130" spans="1:14" x14ac:dyDescent="0.25">
      <c r="A130" s="207" t="s">
        <v>571</v>
      </c>
      <c r="B130" s="1316" t="s">
        <v>263</v>
      </c>
      <c r="C130" s="1316"/>
      <c r="D130" s="1316"/>
      <c r="E130" s="1316"/>
      <c r="F130" s="1317"/>
      <c r="H130" s="226" t="s">
        <v>1525</v>
      </c>
      <c r="I130" s="209"/>
      <c r="J130" s="209"/>
      <c r="K130" s="209"/>
      <c r="L130" s="209"/>
      <c r="M130" s="209"/>
      <c r="N130" s="225"/>
    </row>
    <row r="131" spans="1:14" x14ac:dyDescent="0.25">
      <c r="A131" s="208"/>
      <c r="B131" s="209"/>
      <c r="C131" s="209"/>
      <c r="D131" s="209"/>
      <c r="E131" s="210"/>
      <c r="F131" s="211"/>
      <c r="H131" s="1329" t="s">
        <v>162</v>
      </c>
      <c r="I131" s="1330"/>
      <c r="J131" s="1330"/>
      <c r="K131" s="1330"/>
      <c r="L131" s="1330"/>
      <c r="M131" s="1330"/>
      <c r="N131" s="1331"/>
    </row>
    <row r="132" spans="1:14" ht="25.5" x14ac:dyDescent="0.25">
      <c r="A132" s="212" t="s">
        <v>574</v>
      </c>
      <c r="B132" s="213" t="s">
        <v>575</v>
      </c>
      <c r="C132" s="213" t="s">
        <v>576</v>
      </c>
      <c r="D132" s="213" t="s">
        <v>577</v>
      </c>
      <c r="E132" s="213" t="s">
        <v>578</v>
      </c>
      <c r="F132" s="214" t="s">
        <v>579</v>
      </c>
      <c r="H132" s="227" t="s">
        <v>586</v>
      </c>
      <c r="I132" s="228" t="s">
        <v>575</v>
      </c>
      <c r="J132" s="229" t="s">
        <v>587</v>
      </c>
      <c r="K132" s="230" t="s">
        <v>588</v>
      </c>
      <c r="L132" s="231" t="s">
        <v>589</v>
      </c>
      <c r="M132" s="228"/>
      <c r="N132" s="232" t="s">
        <v>579</v>
      </c>
    </row>
    <row r="133" spans="1:14" x14ac:dyDescent="0.25">
      <c r="A133" s="215" t="s">
        <v>582</v>
      </c>
      <c r="B133" s="217"/>
      <c r="C133" s="217"/>
      <c r="D133" s="217"/>
      <c r="E133" s="217"/>
      <c r="F133" s="219"/>
      <c r="H133" s="233" t="s">
        <v>1406</v>
      </c>
      <c r="I133" s="234">
        <v>3840</v>
      </c>
      <c r="J133" s="234">
        <v>150</v>
      </c>
      <c r="K133" s="234">
        <f>+I133*0.05</f>
        <v>192</v>
      </c>
      <c r="L133" s="234">
        <v>2</v>
      </c>
      <c r="M133" s="234">
        <f>K133*L133</f>
        <v>384</v>
      </c>
      <c r="N133" s="235">
        <f>I133+J133+M133</f>
        <v>4374</v>
      </c>
    </row>
    <row r="134" spans="1:14" x14ac:dyDescent="0.25">
      <c r="A134" s="220" t="s">
        <v>1184</v>
      </c>
      <c r="B134" s="217">
        <v>3200</v>
      </c>
      <c r="C134" s="217">
        <f>+B134*0.05</f>
        <v>160</v>
      </c>
      <c r="D134" s="217">
        <v>4</v>
      </c>
      <c r="E134" s="217">
        <f>C134*D134</f>
        <v>640</v>
      </c>
      <c r="F134" s="219">
        <f>B134+E134</f>
        <v>3840</v>
      </c>
      <c r="H134" s="233" t="s">
        <v>1429</v>
      </c>
      <c r="I134" s="234">
        <v>3840</v>
      </c>
      <c r="J134" s="234">
        <v>150</v>
      </c>
      <c r="K134" s="234">
        <f>+I134*0.05</f>
        <v>192</v>
      </c>
      <c r="L134" s="234">
        <v>1</v>
      </c>
      <c r="M134" s="234">
        <f>K134+L134</f>
        <v>193</v>
      </c>
      <c r="N134" s="235">
        <f>I134+J134+M134</f>
        <v>4183</v>
      </c>
    </row>
    <row r="135" spans="1:14" x14ac:dyDescent="0.25">
      <c r="A135" s="220" t="s">
        <v>278</v>
      </c>
      <c r="B135" s="217">
        <v>3200</v>
      </c>
      <c r="C135" s="217">
        <f>+B135*0.05</f>
        <v>160</v>
      </c>
      <c r="D135" s="217">
        <v>3</v>
      </c>
      <c r="E135" s="217">
        <f>C135*D135</f>
        <v>480</v>
      </c>
      <c r="F135" s="219">
        <f>B135+E135</f>
        <v>3680</v>
      </c>
      <c r="H135" s="224"/>
      <c r="I135" s="217"/>
      <c r="J135" s="217"/>
      <c r="K135" s="217"/>
      <c r="L135" s="217"/>
      <c r="M135" s="217"/>
      <c r="N135" s="318"/>
    </row>
    <row r="136" spans="1:14" x14ac:dyDescent="0.25">
      <c r="A136" s="220" t="s">
        <v>369</v>
      </c>
      <c r="B136" s="217">
        <v>3200</v>
      </c>
      <c r="C136" s="217">
        <f>+B136*0.05</f>
        <v>160</v>
      </c>
      <c r="D136" s="217">
        <v>2</v>
      </c>
      <c r="E136" s="217">
        <f>C136*D136</f>
        <v>320</v>
      </c>
      <c r="F136" s="219">
        <f>B136+E136</f>
        <v>3520</v>
      </c>
      <c r="H136" s="224"/>
      <c r="I136" s="217"/>
      <c r="J136" s="217"/>
      <c r="K136" s="217"/>
      <c r="L136" s="217"/>
      <c r="M136" s="217"/>
      <c r="N136" s="318"/>
    </row>
    <row r="137" spans="1:14" x14ac:dyDescent="0.25">
      <c r="A137" s="208"/>
      <c r="B137" s="217"/>
      <c r="C137" s="217"/>
      <c r="D137" s="217"/>
      <c r="E137" s="217"/>
      <c r="F137" s="219"/>
      <c r="H137" s="224"/>
      <c r="I137" s="209"/>
      <c r="J137" s="209"/>
      <c r="K137" s="209"/>
      <c r="L137" s="209"/>
      <c r="M137" s="209"/>
      <c r="N137" s="225"/>
    </row>
    <row r="138" spans="1:14" ht="15.75" thickBot="1" x14ac:dyDescent="0.3">
      <c r="A138" s="221" t="s">
        <v>579</v>
      </c>
      <c r="B138" s="222"/>
      <c r="C138" s="222"/>
      <c r="D138" s="222"/>
      <c r="E138" s="222"/>
      <c r="F138" s="223">
        <f>SUM(F133:F137)</f>
        <v>11040</v>
      </c>
      <c r="H138" s="237" t="s">
        <v>590</v>
      </c>
      <c r="I138" s="238"/>
      <c r="J138" s="238"/>
      <c r="K138" s="238"/>
      <c r="L138" s="238"/>
      <c r="M138" s="238"/>
      <c r="N138" s="239">
        <f>SUM(N133:N137)</f>
        <v>8557</v>
      </c>
    </row>
    <row r="139" spans="1:14" ht="26.25" customHeight="1" thickBot="1" x14ac:dyDescent="0.3"/>
    <row r="140" spans="1:14" x14ac:dyDescent="0.25">
      <c r="A140" s="207" t="s">
        <v>571</v>
      </c>
      <c r="B140" s="1316" t="s">
        <v>247</v>
      </c>
      <c r="C140" s="1316"/>
      <c r="D140" s="1316"/>
      <c r="E140" s="1316"/>
      <c r="F140" s="1317"/>
      <c r="H140" s="1318" t="s">
        <v>585</v>
      </c>
      <c r="I140" s="1319"/>
      <c r="J140" s="1319"/>
      <c r="K140" s="1319"/>
      <c r="L140" s="1319"/>
      <c r="M140" s="1319"/>
      <c r="N140" s="1320"/>
    </row>
    <row r="141" spans="1:14" x14ac:dyDescent="0.25">
      <c r="A141" s="215"/>
      <c r="B141" s="394"/>
      <c r="C141" s="394"/>
      <c r="D141" s="394"/>
      <c r="E141" s="394"/>
      <c r="F141" s="395"/>
      <c r="H141" s="224"/>
      <c r="I141" s="209"/>
      <c r="J141" s="209"/>
      <c r="K141" s="209"/>
      <c r="L141" s="209"/>
      <c r="M141" s="209"/>
      <c r="N141" s="225"/>
    </row>
    <row r="142" spans="1:14" x14ac:dyDescent="0.25">
      <c r="A142" s="215"/>
      <c r="B142" s="394"/>
      <c r="C142" s="394"/>
      <c r="D142" s="394"/>
      <c r="E142" s="394"/>
      <c r="F142" s="395"/>
      <c r="H142" s="226" t="s">
        <v>1524</v>
      </c>
      <c r="I142" s="209"/>
      <c r="J142" s="209"/>
      <c r="K142" s="209"/>
      <c r="L142" s="209"/>
      <c r="M142" s="209"/>
      <c r="N142" s="225"/>
    </row>
    <row r="143" spans="1:14" x14ac:dyDescent="0.25">
      <c r="A143" s="208"/>
      <c r="B143" s="209"/>
      <c r="C143" s="209"/>
      <c r="D143" s="209"/>
      <c r="E143" s="210"/>
      <c r="F143" s="211"/>
      <c r="H143" s="1329" t="s">
        <v>1250</v>
      </c>
      <c r="I143" s="1330"/>
      <c r="J143" s="1330"/>
      <c r="K143" s="1330"/>
      <c r="L143" s="1330"/>
      <c r="M143" s="1330"/>
      <c r="N143" s="1331"/>
    </row>
    <row r="144" spans="1:14" ht="25.5" x14ac:dyDescent="0.25">
      <c r="A144" s="208"/>
      <c r="B144" s="209"/>
      <c r="C144" s="209"/>
      <c r="D144" s="209"/>
      <c r="E144" s="209"/>
      <c r="F144" s="211"/>
      <c r="H144" s="227" t="s">
        <v>586</v>
      </c>
      <c r="I144" s="228" t="s">
        <v>575</v>
      </c>
      <c r="J144" s="229" t="s">
        <v>587</v>
      </c>
      <c r="K144" s="230" t="s">
        <v>588</v>
      </c>
      <c r="L144" s="231" t="s">
        <v>589</v>
      </c>
      <c r="M144" s="228"/>
      <c r="N144" s="232" t="s">
        <v>579</v>
      </c>
    </row>
    <row r="145" spans="1:14" x14ac:dyDescent="0.25">
      <c r="A145" s="212" t="s">
        <v>574</v>
      </c>
      <c r="B145" s="213" t="s">
        <v>575</v>
      </c>
      <c r="C145" s="213" t="s">
        <v>576</v>
      </c>
      <c r="D145" s="213" t="s">
        <v>577</v>
      </c>
      <c r="E145" s="213" t="s">
        <v>578</v>
      </c>
      <c r="F145" s="214" t="s">
        <v>579</v>
      </c>
      <c r="H145" s="233" t="s">
        <v>1429</v>
      </c>
      <c r="I145" s="234">
        <v>3840</v>
      </c>
      <c r="J145" s="234">
        <v>150</v>
      </c>
      <c r="K145" s="234">
        <f>+I145*0.05</f>
        <v>192</v>
      </c>
      <c r="L145" s="234">
        <v>1</v>
      </c>
      <c r="M145" s="234">
        <f>K145+L145</f>
        <v>193</v>
      </c>
      <c r="N145" s="235">
        <f>I145+J145+K145</f>
        <v>4182</v>
      </c>
    </row>
    <row r="146" spans="1:14" x14ac:dyDescent="0.25">
      <c r="A146" s="215" t="s">
        <v>582</v>
      </c>
      <c r="B146" s="217"/>
      <c r="C146" s="217"/>
      <c r="D146" s="217"/>
      <c r="E146" s="217"/>
      <c r="F146" s="219"/>
      <c r="H146" s="224"/>
      <c r="I146" s="209"/>
      <c r="J146" s="209"/>
      <c r="K146" s="209"/>
      <c r="L146" s="209"/>
      <c r="M146" s="209"/>
      <c r="N146" s="225"/>
    </row>
    <row r="147" spans="1:14" ht="15.75" thickBot="1" x14ac:dyDescent="0.3">
      <c r="A147" s="220" t="s">
        <v>1184</v>
      </c>
      <c r="B147" s="217">
        <v>3200</v>
      </c>
      <c r="C147" s="217">
        <f>+B147*0.05</f>
        <v>160</v>
      </c>
      <c r="D147" s="217">
        <v>3</v>
      </c>
      <c r="E147" s="217">
        <f>C147*D147</f>
        <v>480</v>
      </c>
      <c r="F147" s="219">
        <f>B147+E147</f>
        <v>3680</v>
      </c>
      <c r="H147" s="237" t="s">
        <v>590</v>
      </c>
      <c r="I147" s="238"/>
      <c r="J147" s="238"/>
      <c r="K147" s="238"/>
      <c r="L147" s="238"/>
      <c r="M147" s="238"/>
      <c r="N147" s="239">
        <f>SUM(N145:N146)</f>
        <v>4182</v>
      </c>
    </row>
    <row r="148" spans="1:14" x14ac:dyDescent="0.25">
      <c r="A148" s="220" t="s">
        <v>278</v>
      </c>
      <c r="B148" s="217">
        <v>3200</v>
      </c>
      <c r="C148" s="217">
        <f>+B148*0.05</f>
        <v>160</v>
      </c>
      <c r="D148" s="217">
        <v>2</v>
      </c>
      <c r="E148" s="217">
        <f>C148*D148</f>
        <v>320</v>
      </c>
      <c r="F148" s="219">
        <f>B148+E148</f>
        <v>3520</v>
      </c>
    </row>
    <row r="149" spans="1:14" ht="15.75" thickBot="1" x14ac:dyDescent="0.3">
      <c r="A149" s="220" t="s">
        <v>369</v>
      </c>
      <c r="B149" s="217">
        <v>3200</v>
      </c>
      <c r="C149" s="217">
        <f>+B149*0.05</f>
        <v>160</v>
      </c>
      <c r="D149" s="217">
        <v>1</v>
      </c>
      <c r="E149" s="217">
        <f>C149*D149</f>
        <v>160</v>
      </c>
      <c r="F149" s="219">
        <f>B149+E149</f>
        <v>3360</v>
      </c>
    </row>
    <row r="150" spans="1:14" x14ac:dyDescent="0.25">
      <c r="A150" s="208"/>
      <c r="B150" s="217"/>
      <c r="C150" s="217"/>
      <c r="D150" s="217"/>
      <c r="E150" s="217"/>
      <c r="F150" s="219"/>
      <c r="H150" s="1318" t="s">
        <v>585</v>
      </c>
      <c r="I150" s="1319"/>
      <c r="J150" s="1319"/>
      <c r="K150" s="1319"/>
      <c r="L150" s="1319"/>
      <c r="M150" s="1319"/>
      <c r="N150" s="1320"/>
    </row>
    <row r="151" spans="1:14" x14ac:dyDescent="0.25">
      <c r="A151" s="221" t="s">
        <v>579</v>
      </c>
      <c r="B151" s="222"/>
      <c r="C151" s="222"/>
      <c r="D151" s="222"/>
      <c r="E151" s="222"/>
      <c r="F151" s="223">
        <f>SUM(F146:F150)</f>
        <v>10560</v>
      </c>
      <c r="H151" s="224"/>
      <c r="I151" s="209"/>
      <c r="J151" s="209"/>
      <c r="K151" s="209"/>
      <c r="L151" s="209"/>
      <c r="M151" s="209"/>
      <c r="N151" s="225"/>
    </row>
    <row r="152" spans="1:14" s="325" customFormat="1" ht="15.75" thickBot="1" x14ac:dyDescent="0.3">
      <c r="H152" s="226" t="s">
        <v>598</v>
      </c>
      <c r="I152" s="209"/>
      <c r="J152" s="209"/>
      <c r="K152" s="209"/>
      <c r="L152" s="209"/>
      <c r="M152" s="209"/>
      <c r="N152" s="225"/>
    </row>
    <row r="153" spans="1:14" x14ac:dyDescent="0.25">
      <c r="A153" s="436" t="s">
        <v>571</v>
      </c>
      <c r="B153" s="1339" t="s">
        <v>463</v>
      </c>
      <c r="C153" s="1339"/>
      <c r="D153" s="1339"/>
      <c r="E153" s="1339"/>
      <c r="F153" s="1340"/>
      <c r="H153" s="1329" t="s">
        <v>162</v>
      </c>
      <c r="I153" s="1330"/>
      <c r="J153" s="1330"/>
      <c r="K153" s="1330"/>
      <c r="L153" s="1330"/>
      <c r="M153" s="1330"/>
      <c r="N153" s="1331"/>
    </row>
    <row r="154" spans="1:14" ht="25.5" x14ac:dyDescent="0.25">
      <c r="A154" s="224"/>
      <c r="B154" s="209"/>
      <c r="C154" s="209"/>
      <c r="D154" s="209"/>
      <c r="E154" s="210"/>
      <c r="F154" s="225"/>
      <c r="H154" s="227" t="s">
        <v>586</v>
      </c>
      <c r="I154" s="228" t="s">
        <v>575</v>
      </c>
      <c r="J154" s="229" t="s">
        <v>587</v>
      </c>
      <c r="K154" s="230" t="s">
        <v>588</v>
      </c>
      <c r="L154" s="231" t="s">
        <v>589</v>
      </c>
      <c r="M154" s="228"/>
      <c r="N154" s="232" t="s">
        <v>579</v>
      </c>
    </row>
    <row r="155" spans="1:14" x14ac:dyDescent="0.25">
      <c r="A155" s="224"/>
      <c r="B155" s="209"/>
      <c r="C155" s="209"/>
      <c r="D155" s="209"/>
      <c r="E155" s="209"/>
      <c r="F155" s="225"/>
      <c r="H155" s="233" t="s">
        <v>199</v>
      </c>
      <c r="I155" s="234">
        <v>3200</v>
      </c>
      <c r="J155" s="234">
        <v>150</v>
      </c>
      <c r="K155" s="234">
        <f>+I155*0.05</f>
        <v>160</v>
      </c>
      <c r="L155" s="234">
        <v>1</v>
      </c>
      <c r="M155" s="234">
        <f>K155*L155</f>
        <v>160</v>
      </c>
      <c r="N155" s="235">
        <f>I155+J155+M155</f>
        <v>3510</v>
      </c>
    </row>
    <row r="156" spans="1:14" x14ac:dyDescent="0.25">
      <c r="A156" s="437" t="s">
        <v>574</v>
      </c>
      <c r="B156" s="213" t="s">
        <v>575</v>
      </c>
      <c r="C156" s="213" t="s">
        <v>576</v>
      </c>
      <c r="D156" s="213" t="s">
        <v>577</v>
      </c>
      <c r="E156" s="213" t="s">
        <v>578</v>
      </c>
      <c r="F156" s="438" t="s">
        <v>579</v>
      </c>
      <c r="H156" s="233" t="s">
        <v>380</v>
      </c>
      <c r="I156" s="234">
        <v>3200</v>
      </c>
      <c r="J156" s="234">
        <v>0</v>
      </c>
      <c r="K156" s="234">
        <v>0</v>
      </c>
      <c r="L156" s="234">
        <v>0</v>
      </c>
      <c r="M156" s="234">
        <f>K156+L156</f>
        <v>0</v>
      </c>
      <c r="N156" s="235">
        <f>I156+J156+M156</f>
        <v>3200</v>
      </c>
    </row>
    <row r="157" spans="1:14" x14ac:dyDescent="0.25">
      <c r="A157" s="226" t="s">
        <v>582</v>
      </c>
      <c r="B157" s="217"/>
      <c r="C157" s="217"/>
      <c r="D157" s="217"/>
      <c r="E157" s="217"/>
      <c r="F157" s="318"/>
      <c r="H157" s="224"/>
      <c r="I157" s="217"/>
      <c r="J157" s="217"/>
      <c r="K157" s="217"/>
      <c r="L157" s="217"/>
      <c r="M157" s="217"/>
      <c r="N157" s="318"/>
    </row>
    <row r="158" spans="1:14" x14ac:dyDescent="0.25">
      <c r="A158" s="439" t="s">
        <v>210</v>
      </c>
      <c r="B158" s="217">
        <v>3200</v>
      </c>
      <c r="C158" s="217">
        <f>+B158*0.05</f>
        <v>160</v>
      </c>
      <c r="D158" s="217">
        <v>3</v>
      </c>
      <c r="E158" s="217">
        <f>C158*D158</f>
        <v>480</v>
      </c>
      <c r="F158" s="318">
        <f>B158+E158</f>
        <v>3680</v>
      </c>
      <c r="H158" s="224"/>
      <c r="I158" s="217"/>
      <c r="J158" s="217"/>
      <c r="K158" s="217"/>
      <c r="L158" s="217"/>
      <c r="M158" s="217"/>
      <c r="N158" s="318"/>
    </row>
    <row r="159" spans="1:14" x14ac:dyDescent="0.25">
      <c r="A159" s="439" t="s">
        <v>278</v>
      </c>
      <c r="B159" s="217">
        <v>3200</v>
      </c>
      <c r="C159" s="217">
        <f>+B159*0.05</f>
        <v>160</v>
      </c>
      <c r="D159" s="217">
        <v>2</v>
      </c>
      <c r="E159" s="217">
        <f>C159*D159</f>
        <v>320</v>
      </c>
      <c r="F159" s="318">
        <f>B159+E159</f>
        <v>3520</v>
      </c>
      <c r="H159" s="224"/>
      <c r="I159" s="209"/>
      <c r="J159" s="209"/>
      <c r="K159" s="209"/>
      <c r="L159" s="209"/>
      <c r="M159" s="209"/>
      <c r="N159" s="225"/>
    </row>
    <row r="160" spans="1:14" ht="15.75" thickBot="1" x14ac:dyDescent="0.3">
      <c r="A160" s="439" t="s">
        <v>369</v>
      </c>
      <c r="B160" s="217">
        <v>3200</v>
      </c>
      <c r="C160" s="217">
        <f>+B160*0.05</f>
        <v>160</v>
      </c>
      <c r="D160" s="217">
        <v>1</v>
      </c>
      <c r="E160" s="217">
        <f>C160*D160</f>
        <v>160</v>
      </c>
      <c r="F160" s="318">
        <f>B160+E160</f>
        <v>3360</v>
      </c>
      <c r="H160" s="237" t="s">
        <v>590</v>
      </c>
      <c r="I160" s="238"/>
      <c r="J160" s="238"/>
      <c r="K160" s="238"/>
      <c r="L160" s="238"/>
      <c r="M160" s="238"/>
      <c r="N160" s="239">
        <f>SUM(N155:N159)</f>
        <v>6710</v>
      </c>
    </row>
    <row r="161" spans="1:11" x14ac:dyDescent="0.25">
      <c r="A161" s="439"/>
      <c r="B161" s="217"/>
      <c r="C161" s="217"/>
      <c r="D161" s="217"/>
      <c r="E161" s="217"/>
      <c r="F161" s="318"/>
    </row>
    <row r="162" spans="1:11" ht="15.75" thickBot="1" x14ac:dyDescent="0.3">
      <c r="A162" s="440" t="s">
        <v>579</v>
      </c>
      <c r="B162" s="441"/>
      <c r="C162" s="441"/>
      <c r="D162" s="441"/>
      <c r="E162" s="441"/>
      <c r="F162" s="442">
        <f>SUM(F158:F161)</f>
        <v>10560</v>
      </c>
    </row>
    <row r="163" spans="1:11" x14ac:dyDescent="0.25">
      <c r="H163" s="233"/>
      <c r="I163" s="388"/>
      <c r="J163" s="388"/>
      <c r="K163" s="390"/>
    </row>
    <row r="164" spans="1:11" x14ac:dyDescent="0.25">
      <c r="A164" s="207" t="s">
        <v>571</v>
      </c>
      <c r="B164" s="1316" t="s">
        <v>10</v>
      </c>
      <c r="C164" s="1316"/>
      <c r="D164" s="1316"/>
      <c r="E164" s="1316"/>
      <c r="F164" s="1317"/>
      <c r="H164" s="233"/>
      <c r="I164" s="406"/>
      <c r="J164" s="407"/>
      <c r="K164" s="408"/>
    </row>
    <row r="165" spans="1:11" x14ac:dyDescent="0.25">
      <c r="A165" s="208"/>
      <c r="B165" s="209"/>
      <c r="C165" s="209"/>
      <c r="D165" s="209"/>
      <c r="E165" s="210"/>
      <c r="F165" s="211"/>
      <c r="H165" s="233"/>
      <c r="I165" s="406"/>
      <c r="J165" s="407"/>
      <c r="K165" s="408"/>
    </row>
    <row r="166" spans="1:11" x14ac:dyDescent="0.25">
      <c r="A166" s="208"/>
      <c r="B166" s="209"/>
      <c r="C166" s="209"/>
      <c r="D166" s="209"/>
      <c r="E166" s="209"/>
      <c r="F166" s="211"/>
      <c r="H166" s="233"/>
      <c r="I166" s="406"/>
      <c r="J166" s="407"/>
      <c r="K166" s="408"/>
    </row>
    <row r="167" spans="1:11" x14ac:dyDescent="0.25">
      <c r="A167" s="212" t="s">
        <v>574</v>
      </c>
      <c r="B167" s="213" t="s">
        <v>575</v>
      </c>
      <c r="C167" s="213" t="s">
        <v>576</v>
      </c>
      <c r="D167" s="213" t="s">
        <v>577</v>
      </c>
      <c r="E167" s="213" t="s">
        <v>578</v>
      </c>
      <c r="F167" s="214" t="s">
        <v>579</v>
      </c>
      <c r="H167" s="233" t="s">
        <v>1224</v>
      </c>
      <c r="I167" s="1336">
        <v>192</v>
      </c>
      <c r="J167" s="1337"/>
      <c r="K167" s="1338"/>
    </row>
    <row r="168" spans="1:11" x14ac:dyDescent="0.25">
      <c r="A168" s="215" t="s">
        <v>582</v>
      </c>
      <c r="B168" s="217"/>
      <c r="C168" s="217"/>
      <c r="D168" s="217"/>
      <c r="E168" s="217"/>
      <c r="F168" s="219"/>
      <c r="H168" s="233" t="s">
        <v>1358</v>
      </c>
      <c r="I168" s="389">
        <v>192</v>
      </c>
      <c r="J168" s="388"/>
      <c r="K168" s="390"/>
    </row>
    <row r="169" spans="1:11" x14ac:dyDescent="0.25">
      <c r="A169" s="220" t="s">
        <v>1224</v>
      </c>
      <c r="B169" s="217">
        <v>3840</v>
      </c>
      <c r="C169" s="217">
        <f>+B169*0.05</f>
        <v>192</v>
      </c>
      <c r="D169" s="217">
        <v>2</v>
      </c>
      <c r="E169" s="217">
        <f>C169*D169</f>
        <v>384</v>
      </c>
      <c r="F169" s="219">
        <f>B169+E169</f>
        <v>4224</v>
      </c>
      <c r="H169" s="233" t="s">
        <v>1406</v>
      </c>
      <c r="I169" s="389">
        <v>192</v>
      </c>
      <c r="J169" s="388"/>
      <c r="K169" s="390"/>
    </row>
    <row r="170" spans="1:11" x14ac:dyDescent="0.25">
      <c r="A170" s="220" t="s">
        <v>1358</v>
      </c>
      <c r="B170" s="217">
        <v>3840</v>
      </c>
      <c r="C170" s="217">
        <f>+B170*0.05</f>
        <v>192</v>
      </c>
      <c r="D170" s="217">
        <v>1</v>
      </c>
      <c r="E170" s="217">
        <f>C170*D170</f>
        <v>192</v>
      </c>
      <c r="F170" s="219">
        <f>B170+E170</f>
        <v>4032</v>
      </c>
      <c r="H170" s="233"/>
      <c r="I170" s="388"/>
      <c r="J170" s="388"/>
      <c r="K170" s="390"/>
    </row>
    <row r="171" spans="1:11" ht="15.75" thickBot="1" x14ac:dyDescent="0.3">
      <c r="A171" s="220" t="s">
        <v>1406</v>
      </c>
      <c r="B171" s="217">
        <v>3840</v>
      </c>
      <c r="C171" s="217">
        <f>+B171*0.05</f>
        <v>192</v>
      </c>
      <c r="D171" s="217">
        <v>0</v>
      </c>
      <c r="E171" s="217">
        <f>C171*D171</f>
        <v>0</v>
      </c>
      <c r="F171" s="219">
        <f>B171+E171</f>
        <v>3840</v>
      </c>
      <c r="H171" s="391" t="s">
        <v>579</v>
      </c>
      <c r="I171" s="392">
        <f>SUM(I167:I170)</f>
        <v>576</v>
      </c>
      <c r="J171" s="335"/>
      <c r="K171" s="393"/>
    </row>
    <row r="172" spans="1:11" x14ac:dyDescent="0.25">
      <c r="A172" s="220"/>
      <c r="B172" s="217"/>
      <c r="C172" s="217"/>
      <c r="D172" s="217"/>
      <c r="E172" s="217"/>
      <c r="F172" s="219">
        <v>800</v>
      </c>
    </row>
    <row r="173" spans="1:11" x14ac:dyDescent="0.25">
      <c r="A173" s="220"/>
      <c r="B173" s="217"/>
      <c r="C173" s="217"/>
      <c r="D173" s="217"/>
      <c r="E173" s="217"/>
      <c r="F173" s="219"/>
    </row>
    <row r="174" spans="1:11" x14ac:dyDescent="0.25">
      <c r="A174" s="221" t="s">
        <v>579</v>
      </c>
      <c r="B174" s="222"/>
      <c r="C174" s="222"/>
      <c r="D174" s="222"/>
      <c r="E174" s="222"/>
      <c r="F174" s="223">
        <f>SUM(F169:F173)</f>
        <v>12896</v>
      </c>
    </row>
    <row r="176" spans="1:11" ht="15" hidden="1" customHeight="1" x14ac:dyDescent="0.25"/>
    <row r="177" spans="1:14" ht="15" hidden="1" customHeight="1" x14ac:dyDescent="0.25">
      <c r="A177" s="207" t="s">
        <v>571</v>
      </c>
      <c r="B177" s="1316" t="s">
        <v>411</v>
      </c>
      <c r="C177" s="1316"/>
      <c r="D177" s="1316"/>
      <c r="E177" s="1316"/>
      <c r="F177" s="1317"/>
    </row>
    <row r="178" spans="1:14" ht="15" hidden="1" customHeight="1" x14ac:dyDescent="0.25">
      <c r="A178" s="208"/>
      <c r="B178" s="209"/>
      <c r="C178" s="209"/>
      <c r="D178" s="209"/>
      <c r="E178" s="210"/>
      <c r="F178" s="211"/>
      <c r="H178" s="1324" t="s">
        <v>585</v>
      </c>
      <c r="I178" s="1325"/>
      <c r="J178" s="1325"/>
      <c r="K178" s="1325"/>
      <c r="L178" s="1325"/>
      <c r="M178" s="1325"/>
      <c r="N178" s="1326"/>
    </row>
    <row r="179" spans="1:14" ht="15" hidden="1" customHeight="1" x14ac:dyDescent="0.25">
      <c r="A179" s="208"/>
      <c r="B179" s="209"/>
      <c r="C179" s="209"/>
      <c r="D179" s="209"/>
      <c r="E179" s="209"/>
      <c r="F179" s="211"/>
      <c r="H179" s="413"/>
      <c r="N179" s="414"/>
    </row>
    <row r="180" spans="1:14" ht="15" hidden="1" customHeight="1" x14ac:dyDescent="0.25">
      <c r="A180" s="212" t="s">
        <v>574</v>
      </c>
      <c r="B180" s="213" t="s">
        <v>575</v>
      </c>
      <c r="C180" s="213" t="s">
        <v>576</v>
      </c>
      <c r="D180" s="213" t="s">
        <v>577</v>
      </c>
      <c r="E180" s="213" t="s">
        <v>578</v>
      </c>
      <c r="F180" s="214" t="s">
        <v>579</v>
      </c>
      <c r="H180" s="1327" t="s">
        <v>1549</v>
      </c>
      <c r="I180" s="1328"/>
      <c r="J180" s="1328"/>
      <c r="K180" s="1328"/>
      <c r="N180" s="414"/>
    </row>
    <row r="181" spans="1:14" ht="15" hidden="1" customHeight="1" x14ac:dyDescent="0.25">
      <c r="A181" s="215" t="s">
        <v>273</v>
      </c>
      <c r="B181" s="217"/>
      <c r="C181" s="217"/>
      <c r="D181" s="217"/>
      <c r="E181" s="217"/>
      <c r="F181" s="219"/>
      <c r="H181" s="1351" t="s">
        <v>162</v>
      </c>
      <c r="I181" s="1352"/>
      <c r="J181" s="1352"/>
      <c r="K181" s="1352"/>
      <c r="L181" s="1352"/>
      <c r="M181" s="1352"/>
      <c r="N181" s="1353"/>
    </row>
    <row r="182" spans="1:14" ht="15" hidden="1" customHeight="1" x14ac:dyDescent="0.25">
      <c r="A182" s="220" t="s">
        <v>369</v>
      </c>
      <c r="B182" s="217">
        <v>3200</v>
      </c>
      <c r="C182" s="217">
        <f>+B182*0.05</f>
        <v>160</v>
      </c>
      <c r="D182" s="217">
        <v>3</v>
      </c>
      <c r="E182" s="217">
        <f>C182*D182</f>
        <v>480</v>
      </c>
      <c r="F182" s="219">
        <f>B182+E182</f>
        <v>3680</v>
      </c>
      <c r="H182" s="415" t="s">
        <v>586</v>
      </c>
      <c r="I182" s="416" t="s">
        <v>575</v>
      </c>
      <c r="J182" s="416" t="s">
        <v>587</v>
      </c>
      <c r="K182" s="417" t="s">
        <v>588</v>
      </c>
      <c r="L182" s="417" t="s">
        <v>589</v>
      </c>
      <c r="M182" s="416"/>
      <c r="N182" s="416" t="s">
        <v>579</v>
      </c>
    </row>
    <row r="183" spans="1:14" ht="16.5" hidden="1" thickBot="1" x14ac:dyDescent="0.3">
      <c r="A183" s="215" t="s">
        <v>582</v>
      </c>
      <c r="B183" s="217"/>
      <c r="C183" s="217"/>
      <c r="D183" s="217"/>
      <c r="E183" s="217"/>
      <c r="F183" s="219"/>
      <c r="H183" s="418" t="s">
        <v>1406</v>
      </c>
      <c r="I183" s="419">
        <v>3200</v>
      </c>
      <c r="J183" s="420">
        <v>150</v>
      </c>
      <c r="K183" s="420">
        <v>160</v>
      </c>
      <c r="L183" s="420">
        <v>2</v>
      </c>
      <c r="M183" s="420">
        <v>320</v>
      </c>
      <c r="N183" s="419">
        <v>3670</v>
      </c>
    </row>
    <row r="184" spans="1:14" ht="16.5" hidden="1" thickBot="1" x14ac:dyDescent="0.3">
      <c r="A184" s="220" t="s">
        <v>1215</v>
      </c>
      <c r="B184" s="217">
        <v>3200</v>
      </c>
      <c r="C184" s="217">
        <f>+B184*0.05</f>
        <v>160</v>
      </c>
      <c r="D184" s="217">
        <v>2</v>
      </c>
      <c r="E184" s="217">
        <f>C184*D184</f>
        <v>320</v>
      </c>
      <c r="F184" s="219">
        <f>B184+E184</f>
        <v>3520</v>
      </c>
      <c r="H184" s="421" t="s">
        <v>1429</v>
      </c>
      <c r="I184" s="419">
        <v>3200</v>
      </c>
      <c r="J184" s="420">
        <v>150</v>
      </c>
      <c r="K184" s="420">
        <v>160</v>
      </c>
      <c r="L184" s="420">
        <v>1</v>
      </c>
      <c r="M184" s="420">
        <v>160</v>
      </c>
      <c r="N184" s="419">
        <v>3510</v>
      </c>
    </row>
    <row r="185" spans="1:14" ht="16.5" hidden="1" thickBot="1" x14ac:dyDescent="0.3">
      <c r="A185" s="220" t="s">
        <v>276</v>
      </c>
      <c r="B185" s="217">
        <v>3200</v>
      </c>
      <c r="C185" s="217">
        <f>+B185*0.05</f>
        <v>160</v>
      </c>
      <c r="D185" s="217">
        <v>1</v>
      </c>
      <c r="E185" s="217">
        <f>C185*D185</f>
        <v>160</v>
      </c>
      <c r="F185" s="219">
        <f>B185+E185</f>
        <v>3360</v>
      </c>
      <c r="H185" s="421" t="s">
        <v>1430</v>
      </c>
      <c r="I185" s="419">
        <v>3200</v>
      </c>
      <c r="J185" s="420">
        <v>150</v>
      </c>
      <c r="K185" s="420">
        <v>0</v>
      </c>
      <c r="L185" s="420">
        <v>0</v>
      </c>
      <c r="M185" s="420">
        <v>0</v>
      </c>
      <c r="N185" s="419">
        <v>3350</v>
      </c>
    </row>
    <row r="186" spans="1:14" ht="16.5" hidden="1" thickBot="1" x14ac:dyDescent="0.3">
      <c r="A186" s="221" t="s">
        <v>579</v>
      </c>
      <c r="B186" s="222"/>
      <c r="C186" s="222"/>
      <c r="D186" s="222"/>
      <c r="E186" s="222"/>
      <c r="F186" s="223">
        <f>SUM(F181:F185)</f>
        <v>10560</v>
      </c>
      <c r="H186" s="422" t="s">
        <v>590</v>
      </c>
      <c r="I186" s="423"/>
      <c r="J186" s="423"/>
      <c r="K186" s="423"/>
      <c r="L186" s="423"/>
      <c r="M186" s="423"/>
      <c r="N186" s="424">
        <v>10530</v>
      </c>
    </row>
    <row r="187" spans="1:14" ht="15.75" hidden="1" x14ac:dyDescent="0.25">
      <c r="H187" s="412"/>
    </row>
    <row r="188" spans="1:14" hidden="1" x14ac:dyDescent="0.25"/>
    <row r="189" spans="1:14" hidden="1" x14ac:dyDescent="0.25">
      <c r="A189" s="207" t="s">
        <v>571</v>
      </c>
      <c r="B189" s="1316" t="s">
        <v>458</v>
      </c>
      <c r="C189" s="1316"/>
      <c r="D189" s="1316"/>
      <c r="E189" s="1316"/>
      <c r="F189" s="1317"/>
    </row>
    <row r="190" spans="1:14" hidden="1" x14ac:dyDescent="0.25">
      <c r="A190" s="208"/>
      <c r="B190" s="209"/>
      <c r="C190" s="209"/>
      <c r="D190" s="209"/>
      <c r="E190" s="210"/>
      <c r="F190" s="211"/>
    </row>
    <row r="191" spans="1:14" hidden="1" x14ac:dyDescent="0.25">
      <c r="A191" s="208"/>
      <c r="B191" s="209"/>
      <c r="C191" s="209"/>
      <c r="D191" s="209"/>
      <c r="E191" s="209"/>
      <c r="F191" s="211"/>
    </row>
    <row r="192" spans="1:14" hidden="1" x14ac:dyDescent="0.25">
      <c r="A192" s="212" t="s">
        <v>574</v>
      </c>
      <c r="B192" s="213" t="s">
        <v>575</v>
      </c>
      <c r="C192" s="213" t="s">
        <v>576</v>
      </c>
      <c r="D192" s="213" t="s">
        <v>577</v>
      </c>
      <c r="E192" s="213" t="s">
        <v>578</v>
      </c>
      <c r="F192" s="214" t="s">
        <v>579</v>
      </c>
    </row>
    <row r="193" spans="1:6" hidden="1" x14ac:dyDescent="0.25">
      <c r="A193" s="215" t="s">
        <v>582</v>
      </c>
      <c r="B193" s="217"/>
      <c r="C193" s="217"/>
      <c r="D193" s="217"/>
      <c r="E193" s="217"/>
      <c r="F193" s="219"/>
    </row>
    <row r="194" spans="1:6" hidden="1" x14ac:dyDescent="0.25">
      <c r="A194" s="220" t="s">
        <v>1215</v>
      </c>
      <c r="B194" s="217">
        <v>3200</v>
      </c>
      <c r="C194" s="217">
        <f>+B194*0.05</f>
        <v>160</v>
      </c>
      <c r="D194" s="217">
        <v>2</v>
      </c>
      <c r="E194" s="217">
        <f>C194*D194</f>
        <v>320</v>
      </c>
      <c r="F194" s="219">
        <f>B194+E194</f>
        <v>3520</v>
      </c>
    </row>
    <row r="195" spans="1:6" hidden="1" x14ac:dyDescent="0.25">
      <c r="A195" s="220" t="s">
        <v>276</v>
      </c>
      <c r="B195" s="217">
        <v>3200</v>
      </c>
      <c r="C195" s="217">
        <f>+B195*0.05</f>
        <v>160</v>
      </c>
      <c r="D195" s="217">
        <v>1</v>
      </c>
      <c r="E195" s="217">
        <f>C195*D195</f>
        <v>160</v>
      </c>
      <c r="F195" s="219">
        <f>B195+E195</f>
        <v>3360</v>
      </c>
    </row>
    <row r="196" spans="1:6" hidden="1" x14ac:dyDescent="0.25">
      <c r="A196" s="221" t="s">
        <v>579</v>
      </c>
      <c r="B196" s="222"/>
      <c r="C196" s="222"/>
      <c r="D196" s="222"/>
      <c r="E196" s="222"/>
      <c r="F196" s="223">
        <f>SUM(F193:F195)</f>
        <v>6880</v>
      </c>
    </row>
    <row r="197" spans="1:6" hidden="1" x14ac:dyDescent="0.25"/>
    <row r="198" spans="1:6" hidden="1" x14ac:dyDescent="0.25">
      <c r="A198" s="207" t="s">
        <v>571</v>
      </c>
      <c r="B198" s="1316" t="s">
        <v>463</v>
      </c>
      <c r="C198" s="1316"/>
      <c r="D198" s="1316"/>
      <c r="E198" s="1316"/>
      <c r="F198" s="1317"/>
    </row>
    <row r="199" spans="1:6" hidden="1" x14ac:dyDescent="0.25">
      <c r="A199" s="208"/>
      <c r="B199" s="209"/>
      <c r="C199" s="209"/>
      <c r="D199" s="209"/>
      <c r="E199" s="210"/>
      <c r="F199" s="211"/>
    </row>
    <row r="200" spans="1:6" hidden="1" x14ac:dyDescent="0.25">
      <c r="A200" s="208"/>
      <c r="B200" s="209"/>
      <c r="C200" s="209"/>
      <c r="D200" s="209"/>
      <c r="E200" s="209"/>
      <c r="F200" s="211"/>
    </row>
    <row r="201" spans="1:6" hidden="1" x14ac:dyDescent="0.25">
      <c r="A201" s="212" t="s">
        <v>574</v>
      </c>
      <c r="B201" s="213" t="s">
        <v>575</v>
      </c>
      <c r="C201" s="213" t="s">
        <v>576</v>
      </c>
      <c r="D201" s="213" t="s">
        <v>577</v>
      </c>
      <c r="E201" s="213" t="s">
        <v>578</v>
      </c>
      <c r="F201" s="214" t="s">
        <v>579</v>
      </c>
    </row>
    <row r="202" spans="1:6" hidden="1" x14ac:dyDescent="0.25">
      <c r="A202" s="215" t="s">
        <v>582</v>
      </c>
      <c r="B202" s="217"/>
      <c r="C202" s="217"/>
      <c r="D202" s="217"/>
      <c r="E202" s="217"/>
      <c r="F202" s="219"/>
    </row>
    <row r="203" spans="1:6" hidden="1" x14ac:dyDescent="0.25">
      <c r="A203" s="220" t="s">
        <v>1215</v>
      </c>
      <c r="B203" s="217">
        <v>3200</v>
      </c>
      <c r="C203" s="217">
        <f>+B203*0.05</f>
        <v>160</v>
      </c>
      <c r="D203" s="217">
        <v>2</v>
      </c>
      <c r="E203" s="217">
        <f>C203*D203</f>
        <v>320</v>
      </c>
      <c r="F203" s="219">
        <f>B203+E203</f>
        <v>3520</v>
      </c>
    </row>
    <row r="204" spans="1:6" hidden="1" x14ac:dyDescent="0.25">
      <c r="A204" s="220" t="s">
        <v>276</v>
      </c>
      <c r="B204" s="217">
        <v>3200</v>
      </c>
      <c r="C204" s="217">
        <f>+B204*0.05</f>
        <v>160</v>
      </c>
      <c r="D204" s="217">
        <v>1</v>
      </c>
      <c r="E204" s="217">
        <f>C204*D204</f>
        <v>160</v>
      </c>
      <c r="F204" s="219">
        <f>B204+E204</f>
        <v>3360</v>
      </c>
    </row>
    <row r="205" spans="1:6" hidden="1" x14ac:dyDescent="0.25">
      <c r="A205" s="221" t="s">
        <v>579</v>
      </c>
      <c r="B205" s="222"/>
      <c r="C205" s="222"/>
      <c r="D205" s="222"/>
      <c r="E205" s="222"/>
      <c r="F205" s="223">
        <f>SUM(F202:F204)</f>
        <v>6880</v>
      </c>
    </row>
    <row r="206" spans="1:6" hidden="1" x14ac:dyDescent="0.25"/>
    <row r="207" spans="1:6" hidden="1" x14ac:dyDescent="0.25"/>
    <row r="208" spans="1:6" hidden="1" x14ac:dyDescent="0.25">
      <c r="A208" s="207" t="s">
        <v>571</v>
      </c>
      <c r="B208" s="1316" t="s">
        <v>468</v>
      </c>
      <c r="C208" s="1316"/>
      <c r="D208" s="1316"/>
      <c r="E208" s="1316"/>
      <c r="F208" s="1317"/>
    </row>
    <row r="209" spans="1:6" hidden="1" x14ac:dyDescent="0.25">
      <c r="A209" s="208"/>
      <c r="B209" s="209"/>
      <c r="C209" s="209"/>
      <c r="D209" s="209"/>
      <c r="E209" s="210"/>
      <c r="F209" s="211"/>
    </row>
    <row r="210" spans="1:6" hidden="1" x14ac:dyDescent="0.25">
      <c r="A210" s="208"/>
      <c r="B210" s="209"/>
      <c r="C210" s="209"/>
      <c r="D210" s="209"/>
      <c r="E210" s="209"/>
      <c r="F210" s="211"/>
    </row>
    <row r="211" spans="1:6" hidden="1" x14ac:dyDescent="0.25">
      <c r="A211" s="212" t="s">
        <v>574</v>
      </c>
      <c r="B211" s="213" t="s">
        <v>575</v>
      </c>
      <c r="C211" s="213" t="s">
        <v>576</v>
      </c>
      <c r="D211" s="213" t="s">
        <v>577</v>
      </c>
      <c r="E211" s="213" t="s">
        <v>578</v>
      </c>
      <c r="F211" s="214" t="s">
        <v>579</v>
      </c>
    </row>
    <row r="212" spans="1:6" hidden="1" x14ac:dyDescent="0.25">
      <c r="A212" s="215" t="s">
        <v>273</v>
      </c>
      <c r="B212" s="217"/>
      <c r="C212" s="217"/>
      <c r="D212" s="217"/>
      <c r="E212" s="217"/>
      <c r="F212" s="219"/>
    </row>
    <row r="213" spans="1:6" hidden="1" x14ac:dyDescent="0.25">
      <c r="A213" s="220" t="s">
        <v>369</v>
      </c>
      <c r="B213" s="217">
        <v>3200</v>
      </c>
      <c r="C213" s="217">
        <f>+B213*0.05</f>
        <v>160</v>
      </c>
      <c r="D213" s="217">
        <v>3</v>
      </c>
      <c r="E213" s="217">
        <f>C213*D213</f>
        <v>480</v>
      </c>
      <c r="F213" s="219">
        <f>B213+E213</f>
        <v>3680</v>
      </c>
    </row>
    <row r="214" spans="1:6" hidden="1" x14ac:dyDescent="0.25">
      <c r="A214" s="215" t="s">
        <v>582</v>
      </c>
      <c r="B214" s="217"/>
      <c r="C214" s="217"/>
      <c r="D214" s="217"/>
      <c r="E214" s="217"/>
      <c r="F214" s="219"/>
    </row>
    <row r="215" spans="1:6" hidden="1" x14ac:dyDescent="0.25">
      <c r="A215" s="220" t="s">
        <v>1215</v>
      </c>
      <c r="B215" s="217">
        <v>3200</v>
      </c>
      <c r="C215" s="217">
        <f>+B215*0.05</f>
        <v>160</v>
      </c>
      <c r="D215" s="217">
        <v>2</v>
      </c>
      <c r="E215" s="217">
        <f>C215*D215</f>
        <v>320</v>
      </c>
      <c r="F215" s="219">
        <f>B215+E215</f>
        <v>3520</v>
      </c>
    </row>
    <row r="216" spans="1:6" hidden="1" x14ac:dyDescent="0.25">
      <c r="A216" s="220" t="s">
        <v>276</v>
      </c>
      <c r="B216" s="217">
        <v>3200</v>
      </c>
      <c r="C216" s="217">
        <f>+B216*0.05</f>
        <v>160</v>
      </c>
      <c r="D216" s="217">
        <v>1</v>
      </c>
      <c r="E216" s="217">
        <f>C216*D216</f>
        <v>160</v>
      </c>
      <c r="F216" s="219">
        <f>B216+E216</f>
        <v>3360</v>
      </c>
    </row>
    <row r="217" spans="1:6" hidden="1" x14ac:dyDescent="0.25">
      <c r="A217" s="221" t="s">
        <v>579</v>
      </c>
      <c r="B217" s="222"/>
      <c r="C217" s="222"/>
      <c r="D217" s="222"/>
      <c r="E217" s="222"/>
      <c r="F217" s="223">
        <f>SUM(F212:F216)</f>
        <v>10560</v>
      </c>
    </row>
    <row r="218" spans="1:6" hidden="1" x14ac:dyDescent="0.25"/>
    <row r="219" spans="1:6" hidden="1" x14ac:dyDescent="0.25">
      <c r="A219" s="207" t="s">
        <v>571</v>
      </c>
      <c r="B219" s="1316" t="s">
        <v>1309</v>
      </c>
      <c r="C219" s="1316"/>
      <c r="D219" s="1316"/>
      <c r="E219" s="1316"/>
      <c r="F219" s="1317"/>
    </row>
    <row r="220" spans="1:6" hidden="1" x14ac:dyDescent="0.25">
      <c r="A220" s="208"/>
      <c r="B220" s="209"/>
      <c r="C220" s="209"/>
      <c r="D220" s="209"/>
      <c r="E220" s="210"/>
      <c r="F220" s="211"/>
    </row>
    <row r="221" spans="1:6" hidden="1" x14ac:dyDescent="0.25">
      <c r="A221" s="208"/>
      <c r="B221" s="209"/>
      <c r="C221" s="209"/>
      <c r="D221" s="209"/>
      <c r="E221" s="209"/>
      <c r="F221" s="211"/>
    </row>
    <row r="222" spans="1:6" hidden="1" x14ac:dyDescent="0.25">
      <c r="A222" s="212" t="s">
        <v>574</v>
      </c>
      <c r="B222" s="213" t="s">
        <v>575</v>
      </c>
      <c r="C222" s="213" t="s">
        <v>576</v>
      </c>
      <c r="D222" s="213" t="s">
        <v>577</v>
      </c>
      <c r="E222" s="213" t="s">
        <v>578</v>
      </c>
      <c r="F222" s="214" t="s">
        <v>579</v>
      </c>
    </row>
    <row r="223" spans="1:6" hidden="1" x14ac:dyDescent="0.25">
      <c r="A223" s="215" t="s">
        <v>273</v>
      </c>
      <c r="B223" s="217"/>
      <c r="C223" s="217"/>
      <c r="D223" s="217"/>
      <c r="E223" s="217"/>
      <c r="F223" s="219"/>
    </row>
    <row r="224" spans="1:6" hidden="1" x14ac:dyDescent="0.25">
      <c r="A224" s="220" t="s">
        <v>369</v>
      </c>
      <c r="B224" s="217">
        <v>3840</v>
      </c>
      <c r="C224" s="217">
        <f>+B224*0.05</f>
        <v>192</v>
      </c>
      <c r="D224" s="217">
        <v>4</v>
      </c>
      <c r="E224" s="217">
        <f>C224*D224</f>
        <v>768</v>
      </c>
      <c r="F224" s="219">
        <f>B224+E224</f>
        <v>4608</v>
      </c>
    </row>
    <row r="225" spans="1:6" hidden="1" x14ac:dyDescent="0.25">
      <c r="A225" s="215" t="s">
        <v>582</v>
      </c>
      <c r="B225" s="217"/>
      <c r="C225" s="217"/>
      <c r="D225" s="217"/>
      <c r="E225" s="217"/>
      <c r="F225" s="219"/>
    </row>
    <row r="226" spans="1:6" hidden="1" x14ac:dyDescent="0.25">
      <c r="A226" s="220" t="s">
        <v>1215</v>
      </c>
      <c r="B226" s="217">
        <v>3840</v>
      </c>
      <c r="C226" s="217">
        <f>+B226*0.05</f>
        <v>192</v>
      </c>
      <c r="D226" s="217">
        <v>3</v>
      </c>
      <c r="E226" s="217">
        <f>C226*D226</f>
        <v>576</v>
      </c>
      <c r="F226" s="219">
        <f>B226+E226</f>
        <v>4416</v>
      </c>
    </row>
    <row r="227" spans="1:6" hidden="1" x14ac:dyDescent="0.25">
      <c r="A227" s="221" t="s">
        <v>579</v>
      </c>
      <c r="B227" s="222"/>
      <c r="C227" s="222"/>
      <c r="D227" s="222"/>
      <c r="E227" s="222"/>
      <c r="F227" s="223">
        <f>SUM(F223:F226)</f>
        <v>9024</v>
      </c>
    </row>
    <row r="228" spans="1:6" hidden="1" x14ac:dyDescent="0.25"/>
    <row r="229" spans="1:6" hidden="1" x14ac:dyDescent="0.25"/>
    <row r="230" spans="1:6" hidden="1" x14ac:dyDescent="0.25">
      <c r="A230" s="207" t="s">
        <v>571</v>
      </c>
      <c r="B230" s="1316" t="s">
        <v>504</v>
      </c>
      <c r="C230" s="1316"/>
      <c r="D230" s="1316"/>
      <c r="E230" s="1316"/>
      <c r="F230" s="1317"/>
    </row>
    <row r="231" spans="1:6" hidden="1" x14ac:dyDescent="0.25">
      <c r="A231" s="208"/>
      <c r="B231" s="209"/>
      <c r="C231" s="209"/>
      <c r="D231" s="209"/>
      <c r="E231" s="210"/>
      <c r="F231" s="211"/>
    </row>
    <row r="232" spans="1:6" hidden="1" x14ac:dyDescent="0.25">
      <c r="A232" s="208"/>
      <c r="B232" s="209"/>
      <c r="C232" s="209"/>
      <c r="D232" s="209"/>
      <c r="E232" s="209"/>
      <c r="F232" s="211"/>
    </row>
    <row r="233" spans="1:6" hidden="1" x14ac:dyDescent="0.25">
      <c r="A233" s="212" t="s">
        <v>574</v>
      </c>
      <c r="B233" s="213" t="s">
        <v>575</v>
      </c>
      <c r="C233" s="213" t="s">
        <v>576</v>
      </c>
      <c r="D233" s="213" t="s">
        <v>577</v>
      </c>
      <c r="E233" s="213" t="s">
        <v>578</v>
      </c>
      <c r="F233" s="214" t="s">
        <v>579</v>
      </c>
    </row>
    <row r="234" spans="1:6" hidden="1" x14ac:dyDescent="0.25">
      <c r="A234" s="215" t="s">
        <v>273</v>
      </c>
      <c r="B234" s="217"/>
      <c r="C234" s="217"/>
      <c r="D234" s="217"/>
      <c r="E234" s="217"/>
      <c r="F234" s="219"/>
    </row>
    <row r="235" spans="1:6" hidden="1" x14ac:dyDescent="0.25">
      <c r="A235" s="220" t="s">
        <v>369</v>
      </c>
      <c r="B235" s="217">
        <v>3200</v>
      </c>
      <c r="C235" s="217">
        <f>+B235*0.05</f>
        <v>160</v>
      </c>
      <c r="D235" s="217">
        <v>3</v>
      </c>
      <c r="E235" s="217">
        <f>C235*D235</f>
        <v>480</v>
      </c>
      <c r="F235" s="219">
        <f>B235+E235</f>
        <v>3680</v>
      </c>
    </row>
    <row r="236" spans="1:6" hidden="1" x14ac:dyDescent="0.25">
      <c r="A236" s="215" t="s">
        <v>582</v>
      </c>
      <c r="B236" s="217"/>
      <c r="C236" s="217"/>
      <c r="D236" s="217"/>
      <c r="E236" s="217"/>
      <c r="F236" s="219"/>
    </row>
    <row r="237" spans="1:6" hidden="1" x14ac:dyDescent="0.25">
      <c r="A237" s="220" t="s">
        <v>1215</v>
      </c>
      <c r="B237" s="217">
        <v>3200</v>
      </c>
      <c r="C237" s="217">
        <f>+B237*0.05</f>
        <v>160</v>
      </c>
      <c r="D237" s="217">
        <v>2</v>
      </c>
      <c r="E237" s="217">
        <f>C237*D237</f>
        <v>320</v>
      </c>
      <c r="F237" s="219">
        <f>B237+E237</f>
        <v>3520</v>
      </c>
    </row>
    <row r="238" spans="1:6" hidden="1" x14ac:dyDescent="0.25">
      <c r="A238" s="220" t="s">
        <v>276</v>
      </c>
      <c r="B238" s="217">
        <v>3200</v>
      </c>
      <c r="C238" s="217">
        <f>+B238*0.05</f>
        <v>160</v>
      </c>
      <c r="D238" s="217">
        <v>1</v>
      </c>
      <c r="E238" s="217">
        <f>C238*D238</f>
        <v>160</v>
      </c>
      <c r="F238" s="219">
        <f>B238+E238</f>
        <v>3360</v>
      </c>
    </row>
    <row r="239" spans="1:6" hidden="1" x14ac:dyDescent="0.25">
      <c r="A239" s="221" t="s">
        <v>579</v>
      </c>
      <c r="B239" s="222"/>
      <c r="C239" s="222"/>
      <c r="D239" s="222"/>
      <c r="E239" s="222"/>
      <c r="F239" s="223">
        <f>SUM(F234:F238)</f>
        <v>10560</v>
      </c>
    </row>
    <row r="240" spans="1:6" hidden="1" x14ac:dyDescent="0.25"/>
    <row r="241" spans="1:9" hidden="1" x14ac:dyDescent="0.25"/>
    <row r="242" spans="1:9" hidden="1" x14ac:dyDescent="0.25">
      <c r="A242" s="207" t="s">
        <v>571</v>
      </c>
      <c r="B242" s="1316" t="s">
        <v>450</v>
      </c>
      <c r="C242" s="1316"/>
      <c r="D242" s="1316"/>
      <c r="E242" s="1316"/>
      <c r="F242" s="1317"/>
    </row>
    <row r="243" spans="1:9" hidden="1" x14ac:dyDescent="0.25">
      <c r="A243" s="208"/>
      <c r="B243" s="209"/>
      <c r="C243" s="209"/>
      <c r="D243" s="209"/>
      <c r="E243" s="210"/>
      <c r="F243" s="211"/>
    </row>
    <row r="244" spans="1:9" hidden="1" x14ac:dyDescent="0.25">
      <c r="A244" s="208"/>
      <c r="B244" s="209"/>
      <c r="C244" s="209"/>
      <c r="D244" s="209"/>
      <c r="E244" s="209"/>
      <c r="F244" s="211"/>
    </row>
    <row r="245" spans="1:9" hidden="1" x14ac:dyDescent="0.25">
      <c r="A245" s="212" t="s">
        <v>574</v>
      </c>
      <c r="B245" s="213" t="s">
        <v>575</v>
      </c>
      <c r="C245" s="213" t="s">
        <v>576</v>
      </c>
      <c r="D245" s="213" t="s">
        <v>577</v>
      </c>
      <c r="E245" s="213" t="s">
        <v>578</v>
      </c>
      <c r="F245" s="214" t="s">
        <v>579</v>
      </c>
      <c r="I245">
        <f>18000*0.05</f>
        <v>900</v>
      </c>
    </row>
    <row r="246" spans="1:9" hidden="1" x14ac:dyDescent="0.25">
      <c r="A246" s="215" t="s">
        <v>582</v>
      </c>
      <c r="B246" s="217"/>
      <c r="C246" s="217"/>
      <c r="D246" s="217"/>
      <c r="E246" s="217"/>
      <c r="F246" s="219"/>
      <c r="I246">
        <f>18000-I245</f>
        <v>17100</v>
      </c>
    </row>
    <row r="247" spans="1:9" hidden="1" x14ac:dyDescent="0.25">
      <c r="A247" s="220" t="s">
        <v>276</v>
      </c>
      <c r="B247" s="217">
        <v>3600</v>
      </c>
      <c r="C247" s="217"/>
      <c r="D247" s="217"/>
      <c r="E247" s="217"/>
      <c r="F247" s="219">
        <f>B247+E247</f>
        <v>3600</v>
      </c>
    </row>
    <row r="248" spans="1:9" hidden="1" x14ac:dyDescent="0.25">
      <c r="A248" s="220" t="s">
        <v>277</v>
      </c>
      <c r="B248" s="217">
        <v>3600</v>
      </c>
      <c r="C248" s="217"/>
      <c r="D248" s="217"/>
      <c r="E248" s="217"/>
      <c r="F248" s="219">
        <f>B248+E248</f>
        <v>3600</v>
      </c>
    </row>
    <row r="249" spans="1:9" hidden="1" x14ac:dyDescent="0.25">
      <c r="A249" s="220" t="s">
        <v>210</v>
      </c>
      <c r="B249" s="217">
        <v>3600</v>
      </c>
      <c r="C249" s="217"/>
      <c r="D249" s="217"/>
      <c r="E249" s="217"/>
      <c r="F249" s="219">
        <f>B249+E249</f>
        <v>3600</v>
      </c>
    </row>
    <row r="250" spans="1:9" hidden="1" x14ac:dyDescent="0.25">
      <c r="A250" s="220" t="s">
        <v>278</v>
      </c>
      <c r="B250" s="217">
        <v>3600</v>
      </c>
      <c r="C250" s="217"/>
      <c r="D250" s="217"/>
      <c r="E250" s="217"/>
      <c r="F250" s="219">
        <f>B250+E250</f>
        <v>3600</v>
      </c>
    </row>
    <row r="251" spans="1:9" hidden="1" x14ac:dyDescent="0.25">
      <c r="A251" s="220" t="s">
        <v>369</v>
      </c>
      <c r="B251" s="217">
        <v>3600</v>
      </c>
      <c r="C251" s="217"/>
      <c r="D251" s="217"/>
      <c r="E251" s="217"/>
      <c r="F251" s="219">
        <f>B251+E251</f>
        <v>3600</v>
      </c>
    </row>
    <row r="252" spans="1:9" hidden="1" x14ac:dyDescent="0.25">
      <c r="A252" s="220"/>
      <c r="B252" s="217"/>
      <c r="C252" s="217"/>
      <c r="D252" s="217"/>
      <c r="E252" s="217"/>
      <c r="F252" s="219"/>
      <c r="I252">
        <f>5*3600</f>
        <v>18000</v>
      </c>
    </row>
    <row r="253" spans="1:9" hidden="1" x14ac:dyDescent="0.25">
      <c r="A253" s="221" t="s">
        <v>579</v>
      </c>
      <c r="B253" s="222"/>
      <c r="C253" s="222"/>
      <c r="D253" s="222"/>
      <c r="E253" s="222"/>
      <c r="F253" s="223">
        <f>SUM(F247:F252)</f>
        <v>18000</v>
      </c>
    </row>
    <row r="254" spans="1:9" hidden="1" x14ac:dyDescent="0.25"/>
    <row r="255" spans="1:9" hidden="1" x14ac:dyDescent="0.25"/>
    <row r="256" spans="1:9"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spans="1:6" hidden="1" x14ac:dyDescent="0.25"/>
    <row r="290" spans="1:6" hidden="1" x14ac:dyDescent="0.25"/>
    <row r="291" spans="1:6" hidden="1" x14ac:dyDescent="0.25"/>
    <row r="292" spans="1:6" hidden="1" x14ac:dyDescent="0.25"/>
    <row r="293" spans="1:6" hidden="1" x14ac:dyDescent="0.25"/>
    <row r="294" spans="1:6" hidden="1" x14ac:dyDescent="0.25"/>
    <row r="295" spans="1:6" hidden="1" x14ac:dyDescent="0.25"/>
    <row r="296" spans="1:6" hidden="1" x14ac:dyDescent="0.25"/>
    <row r="297" spans="1:6" ht="15.75" thickBot="1" x14ac:dyDescent="0.3"/>
    <row r="298" spans="1:6" x14ac:dyDescent="0.25">
      <c r="A298" s="443" t="s">
        <v>571</v>
      </c>
      <c r="B298" s="1332" t="s">
        <v>494</v>
      </c>
      <c r="C298" s="1332"/>
      <c r="D298" s="1332"/>
      <c r="E298" s="1332"/>
      <c r="F298" s="1333"/>
    </row>
    <row r="299" spans="1:6" x14ac:dyDescent="0.25">
      <c r="A299" s="444"/>
      <c r="F299" s="445"/>
    </row>
    <row r="300" spans="1:6" x14ac:dyDescent="0.25">
      <c r="A300" s="444"/>
      <c r="F300" s="445"/>
    </row>
    <row r="301" spans="1:6" x14ac:dyDescent="0.25">
      <c r="A301" s="446" t="s">
        <v>574</v>
      </c>
      <c r="B301" s="447" t="s">
        <v>575</v>
      </c>
      <c r="C301" s="447" t="s">
        <v>576</v>
      </c>
      <c r="D301" s="447" t="s">
        <v>577</v>
      </c>
      <c r="E301" s="447" t="s">
        <v>578</v>
      </c>
      <c r="F301" s="448" t="s">
        <v>579</v>
      </c>
    </row>
    <row r="302" spans="1:6" ht="15.75" thickBot="1" x14ac:dyDescent="0.3">
      <c r="A302" s="1327" t="s">
        <v>582</v>
      </c>
      <c r="B302" s="1328"/>
      <c r="F302" s="445"/>
    </row>
    <row r="303" spans="1:6" ht="15.75" hidden="1" thickBot="1" x14ac:dyDescent="0.3">
      <c r="A303" s="449" t="s">
        <v>276</v>
      </c>
      <c r="B303" s="450">
        <v>3200</v>
      </c>
      <c r="C303" s="217">
        <f>+B303*0.05</f>
        <v>160</v>
      </c>
      <c r="D303" s="451">
        <v>4</v>
      </c>
      <c r="E303" s="217">
        <f>C303*D303</f>
        <v>640</v>
      </c>
      <c r="F303" s="219">
        <f>B303+E303</f>
        <v>3840</v>
      </c>
    </row>
    <row r="304" spans="1:6" ht="15.75" hidden="1" thickBot="1" x14ac:dyDescent="0.3">
      <c r="A304" s="449" t="s">
        <v>277</v>
      </c>
      <c r="B304" s="450">
        <v>3200</v>
      </c>
      <c r="C304" s="217">
        <f>+B304*0.05</f>
        <v>160</v>
      </c>
      <c r="D304" s="451">
        <v>3</v>
      </c>
      <c r="E304" s="217">
        <f>C304*D304</f>
        <v>480</v>
      </c>
      <c r="F304" s="219">
        <f>B304+E304</f>
        <v>3680</v>
      </c>
    </row>
    <row r="305" spans="1:22" ht="15.75" thickBot="1" x14ac:dyDescent="0.3">
      <c r="A305" s="449" t="s">
        <v>369</v>
      </c>
      <c r="B305" s="450">
        <v>3200</v>
      </c>
      <c r="C305" s="217">
        <f>+B305*0.05</f>
        <v>160</v>
      </c>
      <c r="D305" s="451">
        <v>2</v>
      </c>
      <c r="E305" s="217">
        <f>C305*D305</f>
        <v>320</v>
      </c>
      <c r="F305" s="219">
        <f>B305+E305</f>
        <v>3520</v>
      </c>
      <c r="H305" s="1318" t="s">
        <v>585</v>
      </c>
      <c r="I305" s="1319"/>
      <c r="J305" s="1319"/>
      <c r="K305" s="1319"/>
      <c r="L305" s="1319"/>
      <c r="M305" s="1319"/>
      <c r="N305" s="1320"/>
    </row>
    <row r="306" spans="1:22" x14ac:dyDescent="0.25">
      <c r="A306" s="1334"/>
      <c r="B306" s="1335"/>
      <c r="F306" s="452"/>
      <c r="H306" s="428"/>
      <c r="I306" s="429"/>
      <c r="J306" s="429"/>
      <c r="K306" s="429"/>
      <c r="L306" s="429"/>
      <c r="M306" s="429"/>
      <c r="N306" s="430"/>
    </row>
    <row r="307" spans="1:22" x14ac:dyDescent="0.25">
      <c r="A307" s="449"/>
      <c r="F307" s="445"/>
      <c r="H307" s="226" t="s">
        <v>1557</v>
      </c>
      <c r="I307" s="209"/>
      <c r="J307" s="209"/>
      <c r="K307" s="209"/>
      <c r="L307" s="209"/>
      <c r="M307" s="209"/>
      <c r="N307" s="225"/>
    </row>
    <row r="308" spans="1:22" ht="15.75" thickBot="1" x14ac:dyDescent="0.3">
      <c r="A308" s="453" t="s">
        <v>579</v>
      </c>
      <c r="B308" s="454"/>
      <c r="C308" s="454"/>
      <c r="D308" s="454"/>
      <c r="E308" s="454"/>
      <c r="F308" s="455">
        <f>F305</f>
        <v>3520</v>
      </c>
      <c r="H308" s="1342" t="s">
        <v>1249</v>
      </c>
      <c r="I308" s="1343"/>
      <c r="J308" s="1343"/>
      <c r="K308" s="1343"/>
      <c r="L308" s="1343"/>
      <c r="M308" s="1343"/>
      <c r="N308" s="1344"/>
    </row>
    <row r="309" spans="1:22" ht="25.5" x14ac:dyDescent="0.25">
      <c r="H309" s="227" t="s">
        <v>586</v>
      </c>
      <c r="I309" s="228" t="s">
        <v>575</v>
      </c>
      <c r="J309" s="229" t="s">
        <v>587</v>
      </c>
      <c r="K309" s="230" t="s">
        <v>588</v>
      </c>
      <c r="L309" s="231" t="s">
        <v>589</v>
      </c>
      <c r="M309" s="228"/>
      <c r="N309" s="232" t="s">
        <v>579</v>
      </c>
    </row>
    <row r="310" spans="1:22" x14ac:dyDescent="0.25">
      <c r="H310" s="410" t="s">
        <v>1429</v>
      </c>
      <c r="I310" s="384">
        <v>3200</v>
      </c>
      <c r="J310" s="234">
        <v>150</v>
      </c>
      <c r="K310" s="234">
        <f>+I310*0.05</f>
        <v>160</v>
      </c>
      <c r="L310" s="384">
        <v>1</v>
      </c>
      <c r="M310" s="234">
        <f>K310*L310</f>
        <v>160</v>
      </c>
      <c r="N310" s="235">
        <f>I310+J310+M310</f>
        <v>3510</v>
      </c>
    </row>
    <row r="311" spans="1:22" x14ac:dyDescent="0.25">
      <c r="H311" s="411" t="s">
        <v>1430</v>
      </c>
      <c r="I311" s="384">
        <v>3200</v>
      </c>
      <c r="J311" s="234">
        <v>150</v>
      </c>
      <c r="K311" s="234">
        <v>0</v>
      </c>
      <c r="L311" s="234">
        <v>0</v>
      </c>
      <c r="M311" s="234">
        <f>K311*L311</f>
        <v>0</v>
      </c>
      <c r="N311" s="235">
        <f>I311+J311+M311</f>
        <v>3350</v>
      </c>
    </row>
    <row r="312" spans="1:22" x14ac:dyDescent="0.25">
      <c r="H312" s="431" t="s">
        <v>154</v>
      </c>
      <c r="I312" s="426">
        <v>3008</v>
      </c>
      <c r="J312" s="427"/>
      <c r="K312" s="427"/>
      <c r="L312" s="427"/>
      <c r="M312" s="427"/>
      <c r="N312" s="432"/>
    </row>
    <row r="313" spans="1:22" ht="15.75" thickBot="1" x14ac:dyDescent="0.3">
      <c r="H313" s="433" t="s">
        <v>590</v>
      </c>
      <c r="I313" s="335"/>
      <c r="J313" s="335"/>
      <c r="K313" s="335"/>
      <c r="L313" s="335"/>
      <c r="M313" s="335"/>
      <c r="N313" s="434">
        <f>SUM(N310:N311)</f>
        <v>6860</v>
      </c>
      <c r="P313" s="461" t="s">
        <v>154</v>
      </c>
      <c r="Q313" s="462">
        <v>3600</v>
      </c>
      <c r="R313" s="234">
        <v>150</v>
      </c>
      <c r="S313" s="234">
        <f>Q313*0.05</f>
        <v>180</v>
      </c>
      <c r="T313" s="384">
        <v>6</v>
      </c>
      <c r="U313" s="234">
        <f>S313*T313</f>
        <v>1080</v>
      </c>
      <c r="V313" s="463">
        <f>Q313+R313+U313</f>
        <v>4830</v>
      </c>
    </row>
    <row r="314" spans="1:22" ht="15.75" thickBot="1" x14ac:dyDescent="0.3">
      <c r="A314" s="443" t="s">
        <v>571</v>
      </c>
      <c r="B314" s="1332" t="s">
        <v>1654</v>
      </c>
      <c r="C314" s="1332"/>
      <c r="D314" s="1332"/>
      <c r="E314" s="1332"/>
      <c r="F314" s="1333"/>
    </row>
    <row r="315" spans="1:22" x14ac:dyDescent="0.25">
      <c r="A315" s="444"/>
      <c r="F315" s="445"/>
      <c r="H315" s="1295" t="s">
        <v>585</v>
      </c>
      <c r="I315" s="1296"/>
      <c r="J315" s="1296"/>
      <c r="K315" s="1296"/>
      <c r="L315" s="1296"/>
      <c r="M315" s="1296"/>
      <c r="N315" s="1297"/>
    </row>
    <row r="316" spans="1:22" x14ac:dyDescent="0.25">
      <c r="A316" s="444"/>
      <c r="F316" s="445"/>
      <c r="H316" s="1321" t="s">
        <v>524</v>
      </c>
      <c r="I316" s="1322"/>
      <c r="J316" s="1322"/>
      <c r="K316" s="1322"/>
      <c r="L316" s="1322"/>
      <c r="M316" s="1322"/>
      <c r="N316" s="1323"/>
    </row>
    <row r="317" spans="1:22" x14ac:dyDescent="0.25">
      <c r="A317" s="444"/>
      <c r="F317" s="445"/>
      <c r="H317" s="1354" t="s">
        <v>1431</v>
      </c>
      <c r="I317" s="1355"/>
      <c r="J317" s="1355"/>
      <c r="K317" s="1355"/>
      <c r="L317" s="1355"/>
      <c r="M317" s="1355"/>
      <c r="N317" s="1356"/>
    </row>
    <row r="318" spans="1:22" x14ac:dyDescent="0.25">
      <c r="A318" s="444"/>
      <c r="F318" s="445"/>
      <c r="H318" s="1301" t="s">
        <v>1653</v>
      </c>
      <c r="I318" s="1302"/>
      <c r="J318" s="1302"/>
      <c r="K318" s="1302"/>
      <c r="L318" s="1302"/>
      <c r="M318" s="1302"/>
      <c r="N318" s="1303"/>
    </row>
    <row r="319" spans="1:22" ht="25.5" x14ac:dyDescent="0.25">
      <c r="A319" s="446" t="s">
        <v>574</v>
      </c>
      <c r="B319" s="447" t="s">
        <v>575</v>
      </c>
      <c r="C319" s="447" t="s">
        <v>576</v>
      </c>
      <c r="D319" s="447" t="s">
        <v>577</v>
      </c>
      <c r="E319" s="447" t="s">
        <v>578</v>
      </c>
      <c r="F319" s="448" t="s">
        <v>579</v>
      </c>
      <c r="H319" s="227" t="s">
        <v>586</v>
      </c>
      <c r="I319" s="228" t="s">
        <v>575</v>
      </c>
      <c r="J319" s="229" t="s">
        <v>587</v>
      </c>
      <c r="K319" s="230" t="s">
        <v>588</v>
      </c>
      <c r="L319" s="231" t="s">
        <v>589</v>
      </c>
      <c r="M319" s="228"/>
      <c r="N319" s="232" t="s">
        <v>579</v>
      </c>
    </row>
    <row r="320" spans="1:22" x14ac:dyDescent="0.25">
      <c r="A320" s="456" t="s">
        <v>582</v>
      </c>
      <c r="B320" s="457"/>
      <c r="F320" s="445"/>
      <c r="H320" s="410" t="s">
        <v>1224</v>
      </c>
      <c r="I320" s="384">
        <v>3600</v>
      </c>
      <c r="J320" s="384">
        <v>150</v>
      </c>
      <c r="K320" s="384">
        <f>I320*0.05</f>
        <v>180</v>
      </c>
      <c r="L320" s="384">
        <v>5</v>
      </c>
      <c r="M320" s="384">
        <f t="shared" ref="M320:M325" si="5">K320*L320</f>
        <v>900</v>
      </c>
      <c r="N320" s="475">
        <f t="shared" ref="N320:N325" si="6">I320+J320+M320</f>
        <v>4650</v>
      </c>
    </row>
    <row r="321" spans="1:14" x14ac:dyDescent="0.25">
      <c r="A321" s="449" t="s">
        <v>210</v>
      </c>
      <c r="B321" s="450">
        <v>3200</v>
      </c>
      <c r="C321" s="217">
        <f>+B321*0.05</f>
        <v>160</v>
      </c>
      <c r="D321" s="451">
        <v>3</v>
      </c>
      <c r="E321" s="217">
        <f>C321*D321</f>
        <v>480</v>
      </c>
      <c r="F321" s="219">
        <f>B321+E321</f>
        <v>3680</v>
      </c>
      <c r="H321" s="410" t="s">
        <v>1358</v>
      </c>
      <c r="I321" s="384">
        <v>3600</v>
      </c>
      <c r="J321" s="384">
        <v>150</v>
      </c>
      <c r="K321" s="384">
        <f>I321*0.05</f>
        <v>180</v>
      </c>
      <c r="L321" s="384">
        <v>4</v>
      </c>
      <c r="M321" s="384">
        <f t="shared" si="5"/>
        <v>720</v>
      </c>
      <c r="N321" s="475">
        <f t="shared" si="6"/>
        <v>4470</v>
      </c>
    </row>
    <row r="322" spans="1:14" x14ac:dyDescent="0.25">
      <c r="A322" s="449" t="s">
        <v>278</v>
      </c>
      <c r="B322" s="450">
        <v>3200</v>
      </c>
      <c r="C322" s="217">
        <f>+B322*0.05</f>
        <v>160</v>
      </c>
      <c r="D322" s="451">
        <v>2</v>
      </c>
      <c r="E322" s="217">
        <f>C322*D322</f>
        <v>320</v>
      </c>
      <c r="F322" s="219">
        <f>B322+E322</f>
        <v>3520</v>
      </c>
      <c r="H322" s="410" t="s">
        <v>1652</v>
      </c>
      <c r="I322" s="384">
        <v>3600</v>
      </c>
      <c r="J322" s="384">
        <v>150</v>
      </c>
      <c r="K322" s="384">
        <f>I322*0.05</f>
        <v>180</v>
      </c>
      <c r="L322" s="384">
        <v>3</v>
      </c>
      <c r="M322" s="384">
        <f t="shared" si="5"/>
        <v>540</v>
      </c>
      <c r="N322" s="475">
        <f t="shared" si="6"/>
        <v>4290</v>
      </c>
    </row>
    <row r="323" spans="1:14" x14ac:dyDescent="0.25">
      <c r="A323" s="449" t="s">
        <v>369</v>
      </c>
      <c r="B323" s="450">
        <v>3200</v>
      </c>
      <c r="C323" s="217">
        <f>+B323*0.05</f>
        <v>160</v>
      </c>
      <c r="D323" s="451">
        <v>1</v>
      </c>
      <c r="E323" s="217">
        <f>C323*D323</f>
        <v>160</v>
      </c>
      <c r="F323" s="219">
        <f>B323+E323</f>
        <v>3360</v>
      </c>
      <c r="H323" s="410" t="s">
        <v>1429</v>
      </c>
      <c r="I323" s="384">
        <v>3600</v>
      </c>
      <c r="J323" s="384">
        <v>150</v>
      </c>
      <c r="K323" s="384">
        <f>I323*0.05</f>
        <v>180</v>
      </c>
      <c r="L323" s="384">
        <v>2</v>
      </c>
      <c r="M323" s="384">
        <f t="shared" si="5"/>
        <v>360</v>
      </c>
      <c r="N323" s="475">
        <f t="shared" si="6"/>
        <v>4110</v>
      </c>
    </row>
    <row r="324" spans="1:14" x14ac:dyDescent="0.25">
      <c r="A324" s="468"/>
      <c r="B324" s="458"/>
      <c r="F324" s="452"/>
      <c r="H324" s="410" t="s">
        <v>1430</v>
      </c>
      <c r="I324" s="384">
        <v>3600</v>
      </c>
      <c r="J324" s="384">
        <v>150</v>
      </c>
      <c r="K324" s="384">
        <f>I324*0.05</f>
        <v>180</v>
      </c>
      <c r="L324" s="384">
        <v>1</v>
      </c>
      <c r="M324" s="384">
        <f t="shared" si="5"/>
        <v>180</v>
      </c>
      <c r="N324" s="475">
        <f t="shared" si="6"/>
        <v>3930</v>
      </c>
    </row>
    <row r="325" spans="1:14" x14ac:dyDescent="0.25">
      <c r="A325" s="449"/>
      <c r="F325" s="445"/>
      <c r="H325" s="410" t="s">
        <v>154</v>
      </c>
      <c r="I325" s="384">
        <v>3600</v>
      </c>
      <c r="J325" s="384">
        <v>150</v>
      </c>
      <c r="K325" s="384"/>
      <c r="L325" s="384">
        <v>0</v>
      </c>
      <c r="M325" s="384">
        <f t="shared" si="5"/>
        <v>0</v>
      </c>
      <c r="N325" s="475">
        <f t="shared" si="6"/>
        <v>3750</v>
      </c>
    </row>
    <row r="326" spans="1:14" ht="15.75" thickBot="1" x14ac:dyDescent="0.3">
      <c r="A326" s="453" t="s">
        <v>579</v>
      </c>
      <c r="B326" s="454"/>
      <c r="C326" s="454"/>
      <c r="D326" s="454"/>
      <c r="E326" s="479">
        <f>SUM(E321:E325)</f>
        <v>960</v>
      </c>
      <c r="F326" s="480">
        <f>SUM(F321:F324)</f>
        <v>10560</v>
      </c>
      <c r="H326" s="476" t="s">
        <v>590</v>
      </c>
      <c r="I326" s="477"/>
      <c r="J326" s="477"/>
      <c r="K326" s="477"/>
      <c r="L326" s="477"/>
      <c r="M326" s="477"/>
      <c r="N326" s="478">
        <f>SUM(N320:N325)</f>
        <v>25200</v>
      </c>
    </row>
    <row r="329" spans="1:14" ht="15.75" thickBot="1" x14ac:dyDescent="0.3"/>
    <row r="330" spans="1:14" x14ac:dyDescent="0.25">
      <c r="H330" s="1295" t="s">
        <v>585</v>
      </c>
      <c r="I330" s="1296"/>
      <c r="J330" s="1296"/>
      <c r="K330" s="1296"/>
      <c r="L330" s="1296"/>
      <c r="M330" s="1296"/>
      <c r="N330" s="1297"/>
    </row>
    <row r="331" spans="1:14" x14ac:dyDescent="0.25">
      <c r="H331" s="1298" t="s">
        <v>1655</v>
      </c>
      <c r="I331" s="1299"/>
      <c r="J331" s="1299"/>
      <c r="K331" s="1299"/>
      <c r="L331" s="1299"/>
      <c r="M331" s="1299"/>
      <c r="N331" s="1300"/>
    </row>
    <row r="332" spans="1:14" x14ac:dyDescent="0.25">
      <c r="H332" s="1301" t="s">
        <v>1653</v>
      </c>
      <c r="I332" s="1302"/>
      <c r="J332" s="1302"/>
      <c r="K332" s="1302"/>
      <c r="L332" s="1302"/>
      <c r="M332" s="1302"/>
      <c r="N332" s="1303"/>
    </row>
    <row r="333" spans="1:14" ht="25.5" x14ac:dyDescent="0.25">
      <c r="H333" s="227" t="s">
        <v>586</v>
      </c>
      <c r="I333" s="228" t="s">
        <v>575</v>
      </c>
      <c r="J333" s="229" t="s">
        <v>587</v>
      </c>
      <c r="K333" s="230" t="s">
        <v>588</v>
      </c>
      <c r="L333" s="231" t="s">
        <v>589</v>
      </c>
      <c r="M333" s="228"/>
      <c r="N333" s="232" t="s">
        <v>579</v>
      </c>
    </row>
    <row r="334" spans="1:14" x14ac:dyDescent="0.25">
      <c r="H334" s="410" t="s">
        <v>1430</v>
      </c>
      <c r="I334" s="384">
        <v>3200</v>
      </c>
      <c r="J334" s="384">
        <v>150</v>
      </c>
      <c r="K334" s="384">
        <f>I334*0.05</f>
        <v>160</v>
      </c>
      <c r="L334" s="384">
        <v>1</v>
      </c>
      <c r="M334" s="384">
        <f>K334*L334</f>
        <v>160</v>
      </c>
      <c r="N334" s="475">
        <f>I334+J334+M334</f>
        <v>3510</v>
      </c>
    </row>
    <row r="335" spans="1:14" x14ac:dyDescent="0.25">
      <c r="H335" s="410" t="s">
        <v>154</v>
      </c>
      <c r="I335" s="384">
        <v>3200</v>
      </c>
      <c r="J335" s="384">
        <v>150</v>
      </c>
      <c r="K335" s="384">
        <v>0</v>
      </c>
      <c r="L335" s="384">
        <v>0</v>
      </c>
      <c r="M335" s="384">
        <f>K335*L335</f>
        <v>0</v>
      </c>
      <c r="N335" s="475">
        <f>I335+J335+M335</f>
        <v>3350</v>
      </c>
    </row>
    <row r="336" spans="1:14" ht="15.75" thickBot="1" x14ac:dyDescent="0.3">
      <c r="H336" s="1304" t="s">
        <v>590</v>
      </c>
      <c r="I336" s="1305"/>
      <c r="J336" s="1305"/>
      <c r="K336" s="1305"/>
      <c r="L336" s="1305"/>
      <c r="M336" s="1306"/>
      <c r="N336" s="434">
        <f>SUM(N334:N335)</f>
        <v>6860</v>
      </c>
    </row>
    <row r="338" spans="8:14" x14ac:dyDescent="0.25">
      <c r="M338">
        <f>N336*0.05</f>
        <v>343</v>
      </c>
    </row>
    <row r="339" spans="8:14" x14ac:dyDescent="0.25">
      <c r="M339" s="6">
        <f>N336-M338</f>
        <v>6517</v>
      </c>
    </row>
    <row r="341" spans="8:14" ht="15.75" thickBot="1" x14ac:dyDescent="0.3"/>
    <row r="342" spans="8:14" x14ac:dyDescent="0.25">
      <c r="H342" s="1295" t="s">
        <v>585</v>
      </c>
      <c r="I342" s="1296"/>
      <c r="J342" s="1296"/>
      <c r="K342" s="1296"/>
      <c r="L342" s="1296"/>
      <c r="M342" s="1296"/>
      <c r="N342" s="1297"/>
    </row>
    <row r="343" spans="8:14" x14ac:dyDescent="0.25">
      <c r="H343" s="1298" t="s">
        <v>1674</v>
      </c>
      <c r="I343" s="1299"/>
      <c r="J343" s="1299"/>
      <c r="K343" s="1299"/>
      <c r="L343" s="1299"/>
      <c r="M343" s="1299"/>
      <c r="N343" s="1300"/>
    </row>
    <row r="344" spans="8:14" x14ac:dyDescent="0.25">
      <c r="H344" s="1301" t="s">
        <v>1288</v>
      </c>
      <c r="I344" s="1302"/>
      <c r="J344" s="1302"/>
      <c r="K344" s="1302"/>
      <c r="L344" s="1302"/>
      <c r="M344" s="1302"/>
      <c r="N344" s="1303"/>
    </row>
    <row r="345" spans="8:14" ht="25.5" x14ac:dyDescent="0.25">
      <c r="H345" s="227" t="s">
        <v>586</v>
      </c>
      <c r="I345" s="228" t="s">
        <v>575</v>
      </c>
      <c r="J345" s="229" t="s">
        <v>587</v>
      </c>
      <c r="K345" s="230" t="s">
        <v>588</v>
      </c>
      <c r="L345" s="231" t="s">
        <v>589</v>
      </c>
      <c r="M345" s="228"/>
      <c r="N345" s="232" t="s">
        <v>579</v>
      </c>
    </row>
    <row r="346" spans="8:14" x14ac:dyDescent="0.25">
      <c r="H346" s="410" t="s">
        <v>154</v>
      </c>
      <c r="I346" s="384">
        <v>3200</v>
      </c>
      <c r="J346" s="384">
        <v>150</v>
      </c>
      <c r="K346" s="384">
        <f>I346*0.05</f>
        <v>160</v>
      </c>
      <c r="L346" s="384">
        <v>1</v>
      </c>
      <c r="M346" s="384">
        <f>K346*L346</f>
        <v>160</v>
      </c>
      <c r="N346" s="475">
        <f>I346+J346+M346</f>
        <v>3510</v>
      </c>
    </row>
    <row r="347" spans="8:14" x14ac:dyDescent="0.25">
      <c r="H347" s="410"/>
      <c r="I347" s="384"/>
      <c r="J347" s="384"/>
      <c r="K347" s="384"/>
      <c r="L347" s="384"/>
      <c r="M347" s="384"/>
      <c r="N347" s="475"/>
    </row>
    <row r="348" spans="8:14" ht="15.75" thickBot="1" x14ac:dyDescent="0.3">
      <c r="H348" s="1304" t="s">
        <v>590</v>
      </c>
      <c r="I348" s="1305"/>
      <c r="J348" s="1305"/>
      <c r="K348" s="1305"/>
      <c r="L348" s="1305"/>
      <c r="M348" s="1306"/>
      <c r="N348" s="434">
        <f>SUM(N346:N347)</f>
        <v>3510</v>
      </c>
    </row>
    <row r="349" spans="8:14" ht="15.75" thickBot="1" x14ac:dyDescent="0.3"/>
    <row r="350" spans="8:14" x14ac:dyDescent="0.25">
      <c r="H350" s="1295" t="s">
        <v>585</v>
      </c>
      <c r="I350" s="1296"/>
      <c r="J350" s="1296"/>
      <c r="K350" s="1296"/>
      <c r="L350" s="1296"/>
      <c r="M350" s="1296"/>
      <c r="N350" s="1297"/>
    </row>
    <row r="351" spans="8:14" x14ac:dyDescent="0.25">
      <c r="H351" s="1298" t="s">
        <v>1675</v>
      </c>
      <c r="I351" s="1299"/>
      <c r="J351" s="1299"/>
      <c r="K351" s="1299"/>
      <c r="L351" s="1299"/>
      <c r="M351" s="1299"/>
      <c r="N351" s="1300"/>
    </row>
    <row r="352" spans="8:14" x14ac:dyDescent="0.25">
      <c r="H352" s="1301" t="s">
        <v>1288</v>
      </c>
      <c r="I352" s="1302"/>
      <c r="J352" s="1302"/>
      <c r="K352" s="1302"/>
      <c r="L352" s="1302"/>
      <c r="M352" s="1302"/>
      <c r="N352" s="1303"/>
    </row>
    <row r="353" spans="8:14" ht="25.5" x14ac:dyDescent="0.25">
      <c r="H353" s="227" t="s">
        <v>586</v>
      </c>
      <c r="I353" s="228" t="s">
        <v>575</v>
      </c>
      <c r="J353" s="229" t="s">
        <v>587</v>
      </c>
      <c r="K353" s="230" t="s">
        <v>588</v>
      </c>
      <c r="L353" s="231" t="s">
        <v>589</v>
      </c>
      <c r="M353" s="228"/>
      <c r="N353" s="232" t="s">
        <v>579</v>
      </c>
    </row>
    <row r="354" spans="8:14" x14ac:dyDescent="0.25">
      <c r="H354" s="410" t="s">
        <v>154</v>
      </c>
      <c r="I354" s="384">
        <v>3840</v>
      </c>
      <c r="J354" s="384">
        <v>150</v>
      </c>
      <c r="K354" s="384">
        <f>I354*0.05</f>
        <v>192</v>
      </c>
      <c r="L354" s="384">
        <v>1</v>
      </c>
      <c r="M354" s="384">
        <f>K354*L354</f>
        <v>192</v>
      </c>
      <c r="N354" s="475">
        <f>I354+J354+M354</f>
        <v>4182</v>
      </c>
    </row>
    <row r="355" spans="8:14" x14ac:dyDescent="0.25">
      <c r="H355" s="410"/>
      <c r="I355" s="384"/>
      <c r="J355" s="384"/>
      <c r="K355" s="384"/>
      <c r="L355" s="384"/>
      <c r="M355" s="384"/>
      <c r="N355" s="475"/>
    </row>
    <row r="356" spans="8:14" ht="15.75" thickBot="1" x14ac:dyDescent="0.3">
      <c r="H356" s="1304" t="s">
        <v>590</v>
      </c>
      <c r="I356" s="1305"/>
      <c r="J356" s="1305"/>
      <c r="K356" s="1305"/>
      <c r="L356" s="1305"/>
      <c r="M356" s="1306"/>
      <c r="N356" s="434">
        <f>SUM(N354:N355)</f>
        <v>4182</v>
      </c>
    </row>
    <row r="358" spans="8:14" ht="15.75" thickBot="1" x14ac:dyDescent="0.3"/>
    <row r="359" spans="8:14" x14ac:dyDescent="0.25">
      <c r="H359" s="1295" t="s">
        <v>585</v>
      </c>
      <c r="I359" s="1296"/>
      <c r="J359" s="1296"/>
      <c r="K359" s="1296"/>
      <c r="L359" s="1296"/>
      <c r="M359" s="1296"/>
      <c r="N359" s="1297"/>
    </row>
    <row r="360" spans="8:14" x14ac:dyDescent="0.25">
      <c r="H360" s="1298" t="s">
        <v>1676</v>
      </c>
      <c r="I360" s="1299"/>
      <c r="J360" s="1299"/>
      <c r="K360" s="1299"/>
      <c r="L360" s="1299"/>
      <c r="M360" s="1299"/>
      <c r="N360" s="1300"/>
    </row>
    <row r="361" spans="8:14" x14ac:dyDescent="0.25">
      <c r="H361" s="1301" t="s">
        <v>1288</v>
      </c>
      <c r="I361" s="1302"/>
      <c r="J361" s="1302"/>
      <c r="K361" s="1302"/>
      <c r="L361" s="1302"/>
      <c r="M361" s="1302"/>
      <c r="N361" s="1303"/>
    </row>
    <row r="362" spans="8:14" ht="25.5" x14ac:dyDescent="0.25">
      <c r="H362" s="227" t="s">
        <v>586</v>
      </c>
      <c r="I362" s="228" t="s">
        <v>575</v>
      </c>
      <c r="J362" s="229" t="s">
        <v>587</v>
      </c>
      <c r="K362" s="230" t="s">
        <v>588</v>
      </c>
      <c r="L362" s="231" t="s">
        <v>589</v>
      </c>
      <c r="M362" s="228"/>
      <c r="N362" s="232" t="s">
        <v>579</v>
      </c>
    </row>
    <row r="363" spans="8:14" x14ac:dyDescent="0.25">
      <c r="H363" s="410" t="s">
        <v>154</v>
      </c>
      <c r="I363" s="384">
        <v>3200</v>
      </c>
      <c r="J363" s="384">
        <v>150</v>
      </c>
      <c r="K363" s="384">
        <f>I363*0.05</f>
        <v>160</v>
      </c>
      <c r="L363" s="384">
        <v>1</v>
      </c>
      <c r="M363" s="384">
        <f>K363*L363</f>
        <v>160</v>
      </c>
      <c r="N363" s="475">
        <f>I363+J363+M363</f>
        <v>3510</v>
      </c>
    </row>
    <row r="364" spans="8:14" x14ac:dyDescent="0.25">
      <c r="H364" s="410"/>
      <c r="I364" s="384"/>
      <c r="J364" s="384"/>
      <c r="K364" s="384"/>
      <c r="L364" s="384"/>
      <c r="M364" s="384"/>
      <c r="N364" s="475"/>
    </row>
    <row r="365" spans="8:14" ht="15.75" thickBot="1" x14ac:dyDescent="0.3">
      <c r="H365" s="1304" t="s">
        <v>590</v>
      </c>
      <c r="I365" s="1305"/>
      <c r="J365" s="1305"/>
      <c r="K365" s="1305"/>
      <c r="L365" s="1305"/>
      <c r="M365" s="1306"/>
      <c r="N365" s="434">
        <f>SUM(N363:N364)</f>
        <v>3510</v>
      </c>
    </row>
    <row r="366" spans="8:14" ht="15.75" thickBot="1" x14ac:dyDescent="0.3"/>
    <row r="367" spans="8:14" x14ac:dyDescent="0.25">
      <c r="H367" s="1295" t="s">
        <v>585</v>
      </c>
      <c r="I367" s="1296"/>
      <c r="J367" s="1296"/>
      <c r="K367" s="1296"/>
      <c r="L367" s="1296"/>
      <c r="M367" s="1296"/>
      <c r="N367" s="1297"/>
    </row>
    <row r="368" spans="8:14" x14ac:dyDescent="0.25">
      <c r="H368" s="1298" t="s">
        <v>1525</v>
      </c>
      <c r="I368" s="1299"/>
      <c r="J368" s="1299"/>
      <c r="K368" s="1299"/>
      <c r="L368" s="1299"/>
      <c r="M368" s="1299"/>
      <c r="N368" s="1300"/>
    </row>
    <row r="369" spans="8:14" x14ac:dyDescent="0.25">
      <c r="H369" s="1301" t="s">
        <v>1289</v>
      </c>
      <c r="I369" s="1302"/>
      <c r="J369" s="1302"/>
      <c r="K369" s="1302"/>
      <c r="L369" s="1302"/>
      <c r="M369" s="1302"/>
      <c r="N369" s="1303"/>
    </row>
    <row r="370" spans="8:14" ht="25.5" x14ac:dyDescent="0.25">
      <c r="H370" s="227" t="s">
        <v>586</v>
      </c>
      <c r="I370" s="228" t="s">
        <v>575</v>
      </c>
      <c r="J370" s="229" t="s">
        <v>587</v>
      </c>
      <c r="K370" s="230" t="s">
        <v>588</v>
      </c>
      <c r="L370" s="231" t="s">
        <v>589</v>
      </c>
      <c r="M370" s="228"/>
      <c r="N370" s="232" t="s">
        <v>579</v>
      </c>
    </row>
    <row r="371" spans="8:14" x14ac:dyDescent="0.25">
      <c r="H371" s="410" t="s">
        <v>1406</v>
      </c>
      <c r="I371" s="384">
        <v>3200</v>
      </c>
      <c r="J371" s="384">
        <v>150</v>
      </c>
      <c r="K371" s="384">
        <f>I371*0.05</f>
        <v>160</v>
      </c>
      <c r="L371" s="384">
        <v>4</v>
      </c>
      <c r="M371" s="384">
        <f>K371*L371</f>
        <v>640</v>
      </c>
      <c r="N371" s="475">
        <f>I371+J371+M371</f>
        <v>3990</v>
      </c>
    </row>
    <row r="372" spans="8:14" x14ac:dyDescent="0.25">
      <c r="H372" s="410" t="s">
        <v>1429</v>
      </c>
      <c r="I372" s="384">
        <v>3200</v>
      </c>
      <c r="J372" s="384">
        <v>150</v>
      </c>
      <c r="K372" s="384">
        <f>I372*0.05</f>
        <v>160</v>
      </c>
      <c r="L372" s="384">
        <v>3</v>
      </c>
      <c r="M372" s="384">
        <f>K372*L372</f>
        <v>480</v>
      </c>
      <c r="N372" s="475">
        <f>I372+J372+M372</f>
        <v>3830</v>
      </c>
    </row>
    <row r="373" spans="8:14" x14ac:dyDescent="0.25">
      <c r="H373" s="410" t="s">
        <v>1430</v>
      </c>
      <c r="I373" s="384">
        <v>3200</v>
      </c>
      <c r="J373" s="384">
        <v>150</v>
      </c>
      <c r="K373" s="384">
        <f>I373*0.05</f>
        <v>160</v>
      </c>
      <c r="L373" s="384">
        <v>2</v>
      </c>
      <c r="M373" s="384">
        <f>K373*L373</f>
        <v>320</v>
      </c>
      <c r="N373" s="475">
        <f>I373+J373+M373</f>
        <v>3670</v>
      </c>
    </row>
    <row r="374" spans="8:14" x14ac:dyDescent="0.25">
      <c r="H374" s="410" t="s">
        <v>154</v>
      </c>
      <c r="I374" s="384">
        <v>3200</v>
      </c>
      <c r="J374" s="384">
        <v>150</v>
      </c>
      <c r="K374" s="384">
        <f>I374*0.05</f>
        <v>160</v>
      </c>
      <c r="L374" s="384">
        <v>1</v>
      </c>
      <c r="M374" s="384">
        <f>K374*L374</f>
        <v>160</v>
      </c>
      <c r="N374" s="475">
        <f>I374+J374+M374</f>
        <v>3510</v>
      </c>
    </row>
    <row r="375" spans="8:14" ht="15.75" thickBot="1" x14ac:dyDescent="0.3">
      <c r="H375" s="1304" t="s">
        <v>590</v>
      </c>
      <c r="I375" s="1305"/>
      <c r="J375" s="1305"/>
      <c r="K375" s="1305"/>
      <c r="L375" s="1305"/>
      <c r="M375" s="1306"/>
      <c r="N375" s="434">
        <f>SUM(N371:N374)</f>
        <v>15000</v>
      </c>
    </row>
    <row r="377" spans="8:14" ht="15.75" thickBot="1" x14ac:dyDescent="0.3"/>
    <row r="378" spans="8:14" x14ac:dyDescent="0.25">
      <c r="H378" s="1295" t="s">
        <v>585</v>
      </c>
      <c r="I378" s="1296"/>
      <c r="J378" s="1296"/>
      <c r="K378" s="1296"/>
      <c r="L378" s="1296"/>
      <c r="M378" s="1296"/>
      <c r="N378" s="1297"/>
    </row>
    <row r="379" spans="8:14" x14ac:dyDescent="0.25">
      <c r="H379" s="1298" t="s">
        <v>1655</v>
      </c>
      <c r="I379" s="1299"/>
      <c r="J379" s="1299"/>
      <c r="K379" s="1299"/>
      <c r="L379" s="1299"/>
      <c r="M379" s="1299"/>
      <c r="N379" s="1300"/>
    </row>
    <row r="380" spans="8:14" x14ac:dyDescent="0.25">
      <c r="H380" s="1301" t="s">
        <v>1289</v>
      </c>
      <c r="I380" s="1302"/>
      <c r="J380" s="1302"/>
      <c r="K380" s="1302"/>
      <c r="L380" s="1302"/>
      <c r="M380" s="1302"/>
      <c r="N380" s="1303"/>
    </row>
    <row r="381" spans="8:14" ht="25.5" x14ac:dyDescent="0.25">
      <c r="H381" s="227" t="s">
        <v>586</v>
      </c>
      <c r="I381" s="228" t="s">
        <v>575</v>
      </c>
      <c r="J381" s="229" t="s">
        <v>587</v>
      </c>
      <c r="K381" s="230" t="s">
        <v>588</v>
      </c>
      <c r="L381" s="231" t="s">
        <v>589</v>
      </c>
      <c r="M381" s="228"/>
      <c r="N381" s="232" t="s">
        <v>579</v>
      </c>
    </row>
    <row r="382" spans="8:14" x14ac:dyDescent="0.25">
      <c r="H382" s="410" t="s">
        <v>199</v>
      </c>
      <c r="I382" s="384">
        <v>3200</v>
      </c>
      <c r="J382" s="384">
        <v>150</v>
      </c>
      <c r="K382" s="384">
        <f>I382*0.05</f>
        <v>160</v>
      </c>
      <c r="L382" s="384">
        <v>1</v>
      </c>
      <c r="M382" s="384">
        <f>K382*L382</f>
        <v>160</v>
      </c>
      <c r="N382" s="475">
        <f>I382+J382+M382</f>
        <v>3510</v>
      </c>
    </row>
    <row r="383" spans="8:14" x14ac:dyDescent="0.25">
      <c r="H383" s="410" t="s">
        <v>380</v>
      </c>
      <c r="I383" s="384">
        <v>3200</v>
      </c>
      <c r="J383" s="384">
        <v>150</v>
      </c>
      <c r="K383" s="384">
        <v>0</v>
      </c>
      <c r="L383" s="384"/>
      <c r="M383" s="384"/>
      <c r="N383" s="475">
        <f>I383+J383+M383</f>
        <v>3350</v>
      </c>
    </row>
    <row r="384" spans="8:14" x14ac:dyDescent="0.25">
      <c r="H384" s="410"/>
      <c r="I384" s="384"/>
      <c r="J384" s="384"/>
      <c r="K384" s="384"/>
      <c r="L384" s="384"/>
      <c r="M384" s="384"/>
      <c r="N384" s="475"/>
    </row>
    <row r="385" spans="8:22" ht="15.75" thickBot="1" x14ac:dyDescent="0.3">
      <c r="H385" s="1304" t="s">
        <v>590</v>
      </c>
      <c r="I385" s="1305"/>
      <c r="J385" s="1305"/>
      <c r="K385" s="1305"/>
      <c r="L385" s="1305"/>
      <c r="M385" s="1306"/>
      <c r="N385" s="508">
        <f>SUM(N382:N384)</f>
        <v>6860</v>
      </c>
    </row>
    <row r="387" spans="8:22" ht="15.75" thickBot="1" x14ac:dyDescent="0.3"/>
    <row r="388" spans="8:22" x14ac:dyDescent="0.25">
      <c r="H388" s="1295" t="s">
        <v>585</v>
      </c>
      <c r="I388" s="1296"/>
      <c r="J388" s="1296"/>
      <c r="K388" s="1296"/>
      <c r="L388" s="1296"/>
      <c r="M388" s="1296"/>
      <c r="N388" s="1297"/>
    </row>
    <row r="389" spans="8:22" x14ac:dyDescent="0.25">
      <c r="H389" s="1298" t="s">
        <v>1832</v>
      </c>
      <c r="I389" s="1299"/>
      <c r="J389" s="1299"/>
      <c r="K389" s="1299"/>
      <c r="L389" s="1299"/>
      <c r="M389" s="1299"/>
      <c r="N389" s="1300"/>
    </row>
    <row r="390" spans="8:22" x14ac:dyDescent="0.25">
      <c r="H390" s="1301" t="s">
        <v>1653</v>
      </c>
      <c r="I390" s="1302"/>
      <c r="J390" s="1302"/>
      <c r="K390" s="1302"/>
      <c r="L390" s="1302"/>
      <c r="M390" s="1302"/>
      <c r="N390" s="1303"/>
    </row>
    <row r="391" spans="8:22" ht="25.5" x14ac:dyDescent="0.25">
      <c r="H391" s="227" t="s">
        <v>586</v>
      </c>
      <c r="I391" s="228" t="s">
        <v>575</v>
      </c>
      <c r="J391" s="229" t="s">
        <v>587</v>
      </c>
      <c r="K391" s="230" t="s">
        <v>588</v>
      </c>
      <c r="L391" s="231" t="s">
        <v>589</v>
      </c>
      <c r="M391" s="228"/>
      <c r="N391" s="232" t="s">
        <v>579</v>
      </c>
    </row>
    <row r="392" spans="8:22" x14ac:dyDescent="0.25">
      <c r="H392" s="410" t="s">
        <v>155</v>
      </c>
      <c r="I392" s="384">
        <v>3200</v>
      </c>
      <c r="J392" s="384">
        <v>150</v>
      </c>
      <c r="K392" s="384">
        <f>I392*0.05*L392</f>
        <v>480</v>
      </c>
      <c r="L392" s="384">
        <v>3</v>
      </c>
      <c r="M392" s="384"/>
      <c r="N392" s="475">
        <f>+I392+J392+K392</f>
        <v>3830</v>
      </c>
    </row>
    <row r="393" spans="8:22" x14ac:dyDescent="0.25">
      <c r="H393" s="410" t="s">
        <v>156</v>
      </c>
      <c r="I393" s="384">
        <v>3200</v>
      </c>
      <c r="J393" s="384">
        <v>150</v>
      </c>
      <c r="K393" s="384">
        <f>I393*0.05*L393</f>
        <v>320</v>
      </c>
      <c r="L393" s="384">
        <v>2</v>
      </c>
      <c r="M393" s="384"/>
      <c r="N393" s="475">
        <f>+I393+J393+K393</f>
        <v>3670</v>
      </c>
      <c r="P393" s="503"/>
      <c r="Q393" s="503"/>
      <c r="R393" s="503"/>
      <c r="S393" s="503"/>
      <c r="T393" s="503"/>
      <c r="U393" s="503"/>
      <c r="V393" s="338"/>
    </row>
    <row r="394" spans="8:22" ht="15.75" thickBot="1" x14ac:dyDescent="0.3">
      <c r="H394" s="410" t="s">
        <v>199</v>
      </c>
      <c r="I394" s="384">
        <v>3200</v>
      </c>
      <c r="J394" s="384">
        <v>150</v>
      </c>
      <c r="K394" s="384">
        <f>I394*0.05*L394</f>
        <v>160</v>
      </c>
      <c r="L394" s="384">
        <v>1</v>
      </c>
      <c r="M394" s="384"/>
      <c r="N394" s="475">
        <f>+I394+J394+K394</f>
        <v>3510</v>
      </c>
    </row>
    <row r="395" spans="8:22" x14ac:dyDescent="0.25">
      <c r="H395" s="410" t="s">
        <v>380</v>
      </c>
      <c r="I395" s="384">
        <v>3200</v>
      </c>
      <c r="J395" s="384">
        <v>150</v>
      </c>
      <c r="K395" s="384">
        <f>I395*0.05*L395</f>
        <v>0</v>
      </c>
      <c r="L395" s="384">
        <v>0</v>
      </c>
      <c r="M395" s="384"/>
      <c r="N395" s="475">
        <f>+I395+J395+K395</f>
        <v>3350</v>
      </c>
      <c r="P395" s="1295" t="s">
        <v>585</v>
      </c>
      <c r="Q395" s="1296"/>
      <c r="R395" s="1296"/>
      <c r="S395" s="1296"/>
      <c r="T395" s="1296"/>
      <c r="U395" s="1296"/>
      <c r="V395" s="1297"/>
    </row>
    <row r="396" spans="8:22" ht="15.75" thickBot="1" x14ac:dyDescent="0.3">
      <c r="H396" s="1304" t="s">
        <v>590</v>
      </c>
      <c r="I396" s="1305"/>
      <c r="J396" s="1305"/>
      <c r="K396" s="1305"/>
      <c r="L396" s="1305"/>
      <c r="M396" s="1306"/>
      <c r="N396" s="434">
        <f>SUM(N392:N395)</f>
        <v>14360</v>
      </c>
      <c r="P396" s="1298" t="s">
        <v>1969</v>
      </c>
      <c r="Q396" s="1299"/>
      <c r="R396" s="1299"/>
      <c r="S396" s="1299"/>
      <c r="T396" s="1299"/>
      <c r="U396" s="1299"/>
      <c r="V396" s="1300"/>
    </row>
    <row r="397" spans="8:22" ht="15.75" thickBot="1" x14ac:dyDescent="0.3">
      <c r="P397" s="500"/>
      <c r="Q397" s="501"/>
      <c r="R397" s="501"/>
      <c r="S397" s="501"/>
      <c r="T397" s="501"/>
      <c r="U397" s="501"/>
      <c r="V397" s="502"/>
    </row>
    <row r="398" spans="8:22" x14ac:dyDescent="0.25">
      <c r="H398" s="1295" t="s">
        <v>585</v>
      </c>
      <c r="I398" s="1296"/>
      <c r="J398" s="1296"/>
      <c r="K398" s="1296"/>
      <c r="L398" s="1296"/>
      <c r="M398" s="1296"/>
      <c r="N398" s="1297"/>
      <c r="P398" s="1301" t="s">
        <v>2031</v>
      </c>
      <c r="Q398" s="1302"/>
      <c r="R398" s="1302"/>
      <c r="S398" s="1302"/>
      <c r="T398" s="1302"/>
      <c r="U398" s="1302"/>
      <c r="V398" s="1303"/>
    </row>
    <row r="399" spans="8:22" ht="25.5" x14ac:dyDescent="0.25">
      <c r="H399" s="1298" t="s">
        <v>1862</v>
      </c>
      <c r="I399" s="1299"/>
      <c r="J399" s="1299"/>
      <c r="K399" s="1299"/>
      <c r="L399" s="1299"/>
      <c r="M399" s="1299"/>
      <c r="N399" s="1300"/>
      <c r="P399" s="227" t="s">
        <v>586</v>
      </c>
      <c r="Q399" s="228" t="s">
        <v>575</v>
      </c>
      <c r="R399" s="229" t="s">
        <v>587</v>
      </c>
      <c r="S399" s="230" t="s">
        <v>588</v>
      </c>
      <c r="T399" s="231" t="s">
        <v>589</v>
      </c>
      <c r="U399" s="228"/>
      <c r="V399" s="232" t="s">
        <v>579</v>
      </c>
    </row>
    <row r="400" spans="8:22" x14ac:dyDescent="0.25">
      <c r="H400" s="1301" t="s">
        <v>1289</v>
      </c>
      <c r="I400" s="1302"/>
      <c r="J400" s="1302"/>
      <c r="K400" s="1302"/>
      <c r="L400" s="1302"/>
      <c r="M400" s="1302"/>
      <c r="N400" s="1303"/>
      <c r="P400" s="410" t="s">
        <v>380</v>
      </c>
      <c r="Q400" s="384">
        <v>3300</v>
      </c>
      <c r="R400" s="384">
        <v>150</v>
      </c>
      <c r="S400" s="384">
        <f>Q400*0.05*T400</f>
        <v>495</v>
      </c>
      <c r="T400" s="384">
        <v>3</v>
      </c>
      <c r="U400" s="384"/>
      <c r="V400" s="475">
        <f>+Q400+R400+S400</f>
        <v>3945</v>
      </c>
    </row>
    <row r="401" spans="8:22" ht="25.5" x14ac:dyDescent="0.25">
      <c r="H401" s="227" t="s">
        <v>586</v>
      </c>
      <c r="I401" s="228" t="s">
        <v>575</v>
      </c>
      <c r="J401" s="229" t="s">
        <v>587</v>
      </c>
      <c r="K401" s="230" t="s">
        <v>588</v>
      </c>
      <c r="L401" s="231" t="s">
        <v>589</v>
      </c>
      <c r="M401" s="228"/>
      <c r="N401" s="232" t="s">
        <v>579</v>
      </c>
      <c r="P401" s="410" t="s">
        <v>1171</v>
      </c>
      <c r="Q401" s="384">
        <v>3300</v>
      </c>
      <c r="R401" s="384">
        <v>150</v>
      </c>
      <c r="S401" s="384">
        <f>Q401*0.05*T401</f>
        <v>330</v>
      </c>
      <c r="T401" s="384">
        <v>2</v>
      </c>
      <c r="U401" s="384"/>
      <c r="V401" s="475">
        <f>+Q401+R401+S401</f>
        <v>3780</v>
      </c>
    </row>
    <row r="402" spans="8:22" s="520" customFormat="1" x14ac:dyDescent="0.25">
      <c r="H402" s="410" t="s">
        <v>199</v>
      </c>
      <c r="I402" s="384">
        <v>3200</v>
      </c>
      <c r="J402" s="384">
        <v>150</v>
      </c>
      <c r="K402" s="384">
        <f>I402*0.05*L402</f>
        <v>480</v>
      </c>
      <c r="L402" s="384">
        <v>3</v>
      </c>
      <c r="M402" s="384"/>
      <c r="N402" s="475">
        <f>+I402+J402+K402</f>
        <v>3830</v>
      </c>
      <c r="P402" s="410" t="s">
        <v>1185</v>
      </c>
      <c r="Q402" s="384">
        <v>3300</v>
      </c>
      <c r="R402" s="384">
        <v>150</v>
      </c>
      <c r="S402" s="384">
        <f>Q402*0.05*T402</f>
        <v>165</v>
      </c>
      <c r="T402" s="384">
        <v>1</v>
      </c>
      <c r="U402" s="384"/>
      <c r="V402" s="475">
        <f>Q402+R402+U402</f>
        <v>3450</v>
      </c>
    </row>
    <row r="403" spans="8:22" x14ac:dyDescent="0.25">
      <c r="H403" s="410" t="s">
        <v>380</v>
      </c>
      <c r="I403" s="384">
        <v>3200</v>
      </c>
      <c r="J403" s="384">
        <v>150</v>
      </c>
      <c r="K403" s="384">
        <f>I403*0.05*L403</f>
        <v>320</v>
      </c>
      <c r="L403" s="384">
        <v>2</v>
      </c>
      <c r="M403" s="384"/>
      <c r="N403" s="475">
        <f>+I403+J403+K403</f>
        <v>3670</v>
      </c>
      <c r="P403" s="410" t="s">
        <v>1224</v>
      </c>
      <c r="Q403" s="384">
        <v>3300</v>
      </c>
      <c r="R403" s="384">
        <v>150</v>
      </c>
      <c r="S403" s="384">
        <f>Q403*0.05*T403</f>
        <v>0</v>
      </c>
      <c r="T403" s="384">
        <v>0</v>
      </c>
      <c r="U403" s="384"/>
      <c r="V403" s="475">
        <f>Q403+R403+U403</f>
        <v>3450</v>
      </c>
    </row>
    <row r="404" spans="8:22" ht="15.75" thickBot="1" x14ac:dyDescent="0.3">
      <c r="H404" s="410" t="s">
        <v>1171</v>
      </c>
      <c r="I404" s="384">
        <v>3200</v>
      </c>
      <c r="J404" s="384">
        <v>150</v>
      </c>
      <c r="K404" s="384">
        <f>I404*0.05*L404</f>
        <v>160</v>
      </c>
      <c r="L404" s="384">
        <v>1</v>
      </c>
      <c r="M404" s="384"/>
      <c r="N404" s="475">
        <f>+I404+J404+K404</f>
        <v>3510</v>
      </c>
      <c r="P404" s="1304" t="s">
        <v>590</v>
      </c>
      <c r="Q404" s="1305"/>
      <c r="R404" s="1305"/>
      <c r="S404" s="1305"/>
      <c r="T404" s="1305"/>
      <c r="U404" s="1306"/>
      <c r="V404" s="434">
        <f>SUM(V400:V403)</f>
        <v>14625</v>
      </c>
    </row>
    <row r="405" spans="8:22" x14ac:dyDescent="0.25">
      <c r="H405" s="410" t="s">
        <v>1185</v>
      </c>
      <c r="I405" s="384">
        <v>3200</v>
      </c>
      <c r="J405" s="384">
        <v>150</v>
      </c>
      <c r="K405" s="384">
        <f>I405*0.05*L405</f>
        <v>0</v>
      </c>
      <c r="L405" s="384">
        <v>0</v>
      </c>
      <c r="M405" s="384"/>
      <c r="N405" s="475">
        <f>+I405+J405+K405</f>
        <v>3350</v>
      </c>
    </row>
    <row r="406" spans="8:22" ht="15.75" thickBot="1" x14ac:dyDescent="0.3">
      <c r="H406" s="1304" t="s">
        <v>590</v>
      </c>
      <c r="I406" s="1305"/>
      <c r="J406" s="1305"/>
      <c r="K406" s="1305"/>
      <c r="L406" s="1305"/>
      <c r="M406" s="1306"/>
      <c r="N406" s="434">
        <f>SUM(N402:N405)</f>
        <v>14360</v>
      </c>
    </row>
    <row r="407" spans="8:22" x14ac:dyDescent="0.25">
      <c r="H407" s="503"/>
      <c r="I407" s="503"/>
      <c r="J407" s="503"/>
      <c r="K407" s="503"/>
      <c r="L407" s="503"/>
      <c r="M407" s="503"/>
      <c r="N407" s="338"/>
    </row>
    <row r="409" spans="8:22" s="12" customFormat="1" ht="15.75" thickBot="1" x14ac:dyDescent="0.3">
      <c r="H409"/>
      <c r="I409"/>
      <c r="J409"/>
      <c r="K409"/>
      <c r="L409"/>
      <c r="M409"/>
      <c r="N409"/>
    </row>
    <row r="410" spans="8:22" s="12" customFormat="1" x14ac:dyDescent="0.25">
      <c r="H410" s="1295" t="s">
        <v>585</v>
      </c>
      <c r="I410" s="1296"/>
      <c r="J410" s="1296"/>
      <c r="K410" s="1296"/>
      <c r="L410" s="1296"/>
      <c r="M410" s="1296"/>
      <c r="N410" s="1297"/>
    </row>
    <row r="411" spans="8:22" x14ac:dyDescent="0.25">
      <c r="H411" s="1298" t="s">
        <v>1863</v>
      </c>
      <c r="I411" s="1299"/>
      <c r="J411" s="1299"/>
      <c r="K411" s="1299"/>
      <c r="L411" s="1299"/>
      <c r="M411" s="1299"/>
      <c r="N411" s="1300"/>
    </row>
    <row r="412" spans="8:22" x14ac:dyDescent="0.25">
      <c r="H412" s="1301" t="s">
        <v>1289</v>
      </c>
      <c r="I412" s="1302"/>
      <c r="J412" s="1302"/>
      <c r="K412" s="1302"/>
      <c r="L412" s="1302"/>
      <c r="M412" s="1302"/>
      <c r="N412" s="1303"/>
    </row>
    <row r="413" spans="8:22" ht="25.5" x14ac:dyDescent="0.25">
      <c r="H413" s="227" t="s">
        <v>586</v>
      </c>
      <c r="I413" s="228" t="s">
        <v>575</v>
      </c>
      <c r="J413" s="229" t="s">
        <v>587</v>
      </c>
      <c r="K413" s="230" t="s">
        <v>588</v>
      </c>
      <c r="L413" s="231" t="s">
        <v>589</v>
      </c>
      <c r="M413" s="228"/>
      <c r="N413" s="232" t="s">
        <v>579</v>
      </c>
    </row>
    <row r="414" spans="8:22" x14ac:dyDescent="0.25">
      <c r="H414" s="410" t="s">
        <v>156</v>
      </c>
      <c r="I414" s="384">
        <v>1700</v>
      </c>
      <c r="J414" s="384"/>
      <c r="K414" s="384"/>
      <c r="L414" s="384"/>
      <c r="M414" s="384"/>
      <c r="N414" s="475">
        <f>+I414+J414+K414</f>
        <v>1700</v>
      </c>
    </row>
    <row r="415" spans="8:22" x14ac:dyDescent="0.25">
      <c r="H415" s="410" t="s">
        <v>199</v>
      </c>
      <c r="I415" s="384">
        <v>3200</v>
      </c>
      <c r="J415" s="384"/>
      <c r="K415" s="384"/>
      <c r="L415" s="384"/>
      <c r="M415" s="384"/>
      <c r="N415" s="475">
        <f>+I415+J415+K415</f>
        <v>3200</v>
      </c>
    </row>
    <row r="416" spans="8:22" x14ac:dyDescent="0.25">
      <c r="H416" s="410" t="s">
        <v>380</v>
      </c>
      <c r="I416" s="384">
        <v>3200</v>
      </c>
      <c r="J416" s="384"/>
      <c r="K416" s="384"/>
      <c r="L416" s="384"/>
      <c r="M416" s="384"/>
      <c r="N416" s="475">
        <f>+I416+J416+K416</f>
        <v>3200</v>
      </c>
    </row>
    <row r="417" spans="8:22" x14ac:dyDescent="0.25">
      <c r="H417" s="410" t="s">
        <v>1171</v>
      </c>
      <c r="I417" s="384">
        <v>3200</v>
      </c>
      <c r="J417" s="384"/>
      <c r="K417" s="384"/>
      <c r="L417" s="384"/>
      <c r="M417" s="384"/>
      <c r="N417" s="475">
        <f>+I417+J417+K417</f>
        <v>3200</v>
      </c>
    </row>
    <row r="418" spans="8:22" x14ac:dyDescent="0.25">
      <c r="H418" s="410" t="s">
        <v>1185</v>
      </c>
      <c r="I418" s="384">
        <v>3200</v>
      </c>
      <c r="J418" s="384"/>
      <c r="K418" s="384"/>
      <c r="L418" s="384"/>
      <c r="M418" s="384"/>
      <c r="N418" s="475">
        <f>+I418+J418+K418</f>
        <v>3200</v>
      </c>
    </row>
    <row r="419" spans="8:22" x14ac:dyDescent="0.25">
      <c r="H419" s="410"/>
      <c r="I419" s="384"/>
      <c r="J419" s="384"/>
      <c r="K419" s="384"/>
      <c r="L419" s="384"/>
      <c r="M419" s="384"/>
      <c r="N419" s="475"/>
    </row>
    <row r="420" spans="8:22" ht="15.75" thickBot="1" x14ac:dyDescent="0.3">
      <c r="H420" s="1304" t="s">
        <v>590</v>
      </c>
      <c r="I420" s="1305"/>
      <c r="J420" s="1305"/>
      <c r="K420" s="1305"/>
      <c r="L420" s="1305"/>
      <c r="M420" s="1306"/>
      <c r="N420" s="434">
        <f>SUM(N414:N419)</f>
        <v>14500</v>
      </c>
    </row>
    <row r="421" spans="8:22" ht="15.75" thickBot="1" x14ac:dyDescent="0.3"/>
    <row r="422" spans="8:22" x14ac:dyDescent="0.25">
      <c r="H422" s="1295" t="s">
        <v>585</v>
      </c>
      <c r="I422" s="1296"/>
      <c r="J422" s="1296"/>
      <c r="K422" s="1296"/>
      <c r="L422" s="1296"/>
      <c r="M422" s="1296"/>
      <c r="N422" s="1297"/>
    </row>
    <row r="423" spans="8:22" x14ac:dyDescent="0.25">
      <c r="H423" s="1298" t="s">
        <v>1864</v>
      </c>
      <c r="I423" s="1299"/>
      <c r="J423" s="1299"/>
      <c r="K423" s="1299"/>
      <c r="L423" s="1299"/>
      <c r="M423" s="1299"/>
      <c r="N423" s="1300"/>
    </row>
    <row r="424" spans="8:22" ht="15.75" thickBot="1" x14ac:dyDescent="0.3">
      <c r="H424" s="1301" t="s">
        <v>1289</v>
      </c>
      <c r="I424" s="1302"/>
      <c r="J424" s="1302"/>
      <c r="K424" s="1302"/>
      <c r="L424" s="1302"/>
      <c r="M424" s="1302"/>
      <c r="N424" s="1303"/>
    </row>
    <row r="425" spans="8:22" ht="25.5" x14ac:dyDescent="0.25">
      <c r="H425" s="227" t="s">
        <v>586</v>
      </c>
      <c r="I425" s="228" t="s">
        <v>575</v>
      </c>
      <c r="J425" s="229" t="s">
        <v>587</v>
      </c>
      <c r="K425" s="230" t="s">
        <v>588</v>
      </c>
      <c r="L425" s="231" t="s">
        <v>589</v>
      </c>
      <c r="M425" s="228"/>
      <c r="N425" s="232" t="s">
        <v>579</v>
      </c>
      <c r="P425" s="1295" t="s">
        <v>585</v>
      </c>
      <c r="Q425" s="1296"/>
      <c r="R425" s="1296"/>
      <c r="S425" s="1296"/>
      <c r="T425" s="1296"/>
      <c r="U425" s="1296"/>
      <c r="V425" s="1297"/>
    </row>
    <row r="426" spans="8:22" x14ac:dyDescent="0.25">
      <c r="H426" s="410" t="s">
        <v>199</v>
      </c>
      <c r="I426" s="384">
        <v>3200</v>
      </c>
      <c r="J426" s="384">
        <v>150</v>
      </c>
      <c r="K426" s="384">
        <f>I426*0.05*L426</f>
        <v>320</v>
      </c>
      <c r="L426" s="384">
        <v>2</v>
      </c>
      <c r="M426" s="384"/>
      <c r="N426" s="475">
        <f>+I426+J426+K426</f>
        <v>3670</v>
      </c>
      <c r="P426" s="1298" t="s">
        <v>1970</v>
      </c>
      <c r="Q426" s="1299"/>
      <c r="R426" s="1299"/>
      <c r="S426" s="1299"/>
      <c r="T426" s="1299"/>
      <c r="U426" s="1299"/>
      <c r="V426" s="1300"/>
    </row>
    <row r="427" spans="8:22" x14ac:dyDescent="0.25">
      <c r="H427" s="410" t="s">
        <v>380</v>
      </c>
      <c r="I427" s="384">
        <v>3200</v>
      </c>
      <c r="J427" s="384">
        <v>150</v>
      </c>
      <c r="K427" s="384">
        <f>I427*0.05*L427</f>
        <v>160</v>
      </c>
      <c r="L427" s="384">
        <v>1</v>
      </c>
      <c r="M427" s="384"/>
      <c r="N427" s="475">
        <f>+I427+J427+K427</f>
        <v>3510</v>
      </c>
      <c r="P427" s="1301" t="s">
        <v>1653</v>
      </c>
      <c r="Q427" s="1302"/>
      <c r="R427" s="1302"/>
      <c r="S427" s="1302"/>
      <c r="T427" s="1302"/>
      <c r="U427" s="1302"/>
      <c r="V427" s="1303"/>
    </row>
    <row r="428" spans="8:22" ht="26.25" thickBot="1" x14ac:dyDescent="0.3">
      <c r="H428" s="1304" t="s">
        <v>590</v>
      </c>
      <c r="I428" s="1305"/>
      <c r="J428" s="1305"/>
      <c r="K428" s="1305"/>
      <c r="L428" s="1305"/>
      <c r="M428" s="1306"/>
      <c r="N428" s="434">
        <f>SUM(N426:N427)</f>
        <v>7180</v>
      </c>
      <c r="P428" s="227" t="s">
        <v>586</v>
      </c>
      <c r="Q428" s="228" t="s">
        <v>575</v>
      </c>
      <c r="R428" s="229" t="s">
        <v>587</v>
      </c>
      <c r="S428" s="230" t="s">
        <v>588</v>
      </c>
      <c r="T428" s="231" t="s">
        <v>589</v>
      </c>
      <c r="U428" s="228"/>
      <c r="V428" s="232" t="s">
        <v>579</v>
      </c>
    </row>
    <row r="429" spans="8:22" ht="15.75" thickBot="1" x14ac:dyDescent="0.3">
      <c r="P429" s="513" t="s">
        <v>1430</v>
      </c>
      <c r="Q429" s="384">
        <v>3200</v>
      </c>
      <c r="R429" s="384">
        <v>150</v>
      </c>
      <c r="S429" s="384">
        <f t="shared" ref="S429:S436" si="7">Q429*0.05*T429</f>
        <v>1120</v>
      </c>
      <c r="T429" s="384">
        <v>7</v>
      </c>
      <c r="U429" s="384"/>
      <c r="V429" s="475">
        <f>+Q429+R429+S429</f>
        <v>4470</v>
      </c>
    </row>
    <row r="430" spans="8:22" x14ac:dyDescent="0.25">
      <c r="H430" s="1295" t="s">
        <v>585</v>
      </c>
      <c r="I430" s="1296"/>
      <c r="J430" s="1296"/>
      <c r="K430" s="1296"/>
      <c r="L430" s="1296"/>
      <c r="M430" s="1296"/>
      <c r="N430" s="1297"/>
      <c r="P430" s="513" t="s">
        <v>154</v>
      </c>
      <c r="Q430" s="384">
        <v>3200</v>
      </c>
      <c r="R430" s="384">
        <v>150</v>
      </c>
      <c r="S430" s="384">
        <f t="shared" si="7"/>
        <v>960</v>
      </c>
      <c r="T430" s="384">
        <v>6</v>
      </c>
      <c r="U430" s="384"/>
      <c r="V430" s="475">
        <f t="shared" ref="V430:V436" si="8">+Q430+R430+S430</f>
        <v>4310</v>
      </c>
    </row>
    <row r="431" spans="8:22" x14ac:dyDescent="0.25">
      <c r="H431" s="1298" t="s">
        <v>1970</v>
      </c>
      <c r="I431" s="1299"/>
      <c r="J431" s="1299"/>
      <c r="K431" s="1299"/>
      <c r="L431" s="1299"/>
      <c r="M431" s="1299"/>
      <c r="N431" s="1300"/>
      <c r="P431" s="410" t="s">
        <v>155</v>
      </c>
      <c r="Q431" s="384">
        <v>3200</v>
      </c>
      <c r="R431" s="384">
        <v>150</v>
      </c>
      <c r="S431" s="384">
        <f t="shared" si="7"/>
        <v>800</v>
      </c>
      <c r="T431" s="384">
        <v>5</v>
      </c>
      <c r="U431" s="384"/>
      <c r="V431" s="475">
        <f t="shared" si="8"/>
        <v>4150</v>
      </c>
    </row>
    <row r="432" spans="8:22" x14ac:dyDescent="0.25">
      <c r="H432" s="1301" t="s">
        <v>1289</v>
      </c>
      <c r="I432" s="1302"/>
      <c r="J432" s="1302"/>
      <c r="K432" s="1302"/>
      <c r="L432" s="1302"/>
      <c r="M432" s="1302"/>
      <c r="N432" s="1303"/>
      <c r="P432" s="410" t="s">
        <v>156</v>
      </c>
      <c r="Q432" s="384">
        <v>3200</v>
      </c>
      <c r="R432" s="384">
        <v>150</v>
      </c>
      <c r="S432" s="384">
        <f t="shared" si="7"/>
        <v>640</v>
      </c>
      <c r="T432" s="384">
        <v>4</v>
      </c>
      <c r="U432" s="384"/>
      <c r="V432" s="475">
        <f t="shared" si="8"/>
        <v>3990</v>
      </c>
    </row>
    <row r="433" spans="8:22" ht="25.5" x14ac:dyDescent="0.25">
      <c r="H433" s="227" t="s">
        <v>586</v>
      </c>
      <c r="I433" s="228" t="s">
        <v>575</v>
      </c>
      <c r="J433" s="229" t="s">
        <v>587</v>
      </c>
      <c r="K433" s="230" t="s">
        <v>588</v>
      </c>
      <c r="L433" s="231" t="s">
        <v>589</v>
      </c>
      <c r="M433" s="228"/>
      <c r="N433" s="232" t="s">
        <v>579</v>
      </c>
      <c r="P433" s="410" t="s">
        <v>199</v>
      </c>
      <c r="Q433" s="384">
        <v>3200</v>
      </c>
      <c r="R433" s="384">
        <v>150</v>
      </c>
      <c r="S433" s="384">
        <f t="shared" si="7"/>
        <v>480</v>
      </c>
      <c r="T433" s="384">
        <v>3</v>
      </c>
      <c r="U433" s="384"/>
      <c r="V433" s="475">
        <f t="shared" si="8"/>
        <v>3830</v>
      </c>
    </row>
    <row r="434" spans="8:22" s="520" customFormat="1" x14ac:dyDescent="0.25">
      <c r="H434" s="513" t="s">
        <v>1430</v>
      </c>
      <c r="I434" s="384">
        <v>3840</v>
      </c>
      <c r="J434" s="384">
        <v>150</v>
      </c>
      <c r="K434" s="384">
        <f t="shared" ref="K434:K441" si="9">I434*0.05*L434</f>
        <v>1152</v>
      </c>
      <c r="L434" s="384">
        <v>6</v>
      </c>
      <c r="M434" s="384"/>
      <c r="N434" s="475">
        <f>+I434+J434+K434</f>
        <v>5142</v>
      </c>
      <c r="P434" s="410" t="s">
        <v>380</v>
      </c>
      <c r="Q434" s="384">
        <v>3200</v>
      </c>
      <c r="R434" s="384">
        <v>150</v>
      </c>
      <c r="S434" s="384">
        <f t="shared" si="7"/>
        <v>320</v>
      </c>
      <c r="T434" s="384">
        <v>2</v>
      </c>
      <c r="U434" s="384"/>
      <c r="V434" s="475">
        <f t="shared" si="8"/>
        <v>3670</v>
      </c>
    </row>
    <row r="435" spans="8:22" s="520" customFormat="1" x14ac:dyDescent="0.25">
      <c r="H435" s="513" t="s">
        <v>154</v>
      </c>
      <c r="I435" s="384">
        <v>3840</v>
      </c>
      <c r="J435" s="384">
        <v>150</v>
      </c>
      <c r="K435" s="384">
        <f t="shared" si="9"/>
        <v>960</v>
      </c>
      <c r="L435" s="384">
        <v>5</v>
      </c>
      <c r="M435" s="384"/>
      <c r="N435" s="475">
        <f>+I435+J435+K435</f>
        <v>4950</v>
      </c>
      <c r="P435" s="410" t="s">
        <v>1171</v>
      </c>
      <c r="Q435" s="384">
        <v>3200</v>
      </c>
      <c r="R435" s="384">
        <v>150</v>
      </c>
      <c r="S435" s="384">
        <f t="shared" si="7"/>
        <v>160</v>
      </c>
      <c r="T435" s="384">
        <v>1</v>
      </c>
      <c r="U435" s="384"/>
      <c r="V435" s="475">
        <f t="shared" si="8"/>
        <v>3510</v>
      </c>
    </row>
    <row r="436" spans="8:22" x14ac:dyDescent="0.25">
      <c r="H436" s="410" t="s">
        <v>155</v>
      </c>
      <c r="I436" s="384">
        <v>3840</v>
      </c>
      <c r="J436" s="384">
        <v>150</v>
      </c>
      <c r="K436" s="384">
        <f t="shared" si="9"/>
        <v>768</v>
      </c>
      <c r="L436" s="384">
        <v>4</v>
      </c>
      <c r="M436" s="384"/>
      <c r="N436" s="475">
        <f>+I436+J436+K436</f>
        <v>4758</v>
      </c>
      <c r="P436" s="410" t="s">
        <v>1185</v>
      </c>
      <c r="Q436" s="384">
        <v>3200</v>
      </c>
      <c r="R436" s="384">
        <v>150</v>
      </c>
      <c r="S436" s="384">
        <f t="shared" si="7"/>
        <v>0</v>
      </c>
      <c r="T436" s="384">
        <v>0</v>
      </c>
      <c r="U436" s="384"/>
      <c r="V436" s="475">
        <f t="shared" si="8"/>
        <v>3350</v>
      </c>
    </row>
    <row r="437" spans="8:22" ht="15.75" thickBot="1" x14ac:dyDescent="0.3">
      <c r="H437" s="410" t="s">
        <v>156</v>
      </c>
      <c r="I437" s="384">
        <v>3840</v>
      </c>
      <c r="J437" s="384">
        <v>150</v>
      </c>
      <c r="K437" s="384">
        <f t="shared" si="9"/>
        <v>576</v>
      </c>
      <c r="L437" s="384">
        <v>3</v>
      </c>
      <c r="M437" s="384"/>
      <c r="N437" s="475">
        <f>+I437+J437+K437</f>
        <v>4566</v>
      </c>
      <c r="P437" s="1304" t="s">
        <v>590</v>
      </c>
      <c r="Q437" s="1305"/>
      <c r="R437" s="1305"/>
      <c r="S437" s="1305"/>
      <c r="T437" s="1305"/>
      <c r="U437" s="1306"/>
      <c r="V437" s="434">
        <f>SUM(V429:V436)</f>
        <v>31280</v>
      </c>
    </row>
    <row r="438" spans="8:22" ht="15.75" thickBot="1" x14ac:dyDescent="0.3">
      <c r="H438" s="410" t="s">
        <v>199</v>
      </c>
      <c r="I438" s="384">
        <v>3840</v>
      </c>
      <c r="J438" s="384">
        <v>150</v>
      </c>
      <c r="K438" s="384">
        <f t="shared" si="9"/>
        <v>384</v>
      </c>
      <c r="L438" s="384">
        <v>2</v>
      </c>
      <c r="M438" s="384"/>
      <c r="N438" s="475">
        <f>+I438+J438+K438</f>
        <v>4374</v>
      </c>
    </row>
    <row r="439" spans="8:22" x14ac:dyDescent="0.25">
      <c r="H439" s="410"/>
      <c r="I439" s="384"/>
      <c r="J439" s="384"/>
      <c r="K439" s="384"/>
      <c r="L439" s="384"/>
      <c r="M439" s="384"/>
      <c r="N439" s="475"/>
      <c r="P439" s="1295" t="s">
        <v>585</v>
      </c>
      <c r="Q439" s="1296"/>
      <c r="R439" s="1296"/>
      <c r="S439" s="1296"/>
      <c r="T439" s="1296"/>
      <c r="U439" s="1296"/>
      <c r="V439" s="1297"/>
    </row>
    <row r="440" spans="8:22" x14ac:dyDescent="0.25">
      <c r="H440" s="410"/>
      <c r="I440" s="384"/>
      <c r="J440" s="384"/>
      <c r="K440" s="384"/>
      <c r="L440" s="384"/>
      <c r="M440" s="384"/>
      <c r="N440" s="475"/>
      <c r="P440" s="1298" t="s">
        <v>1971</v>
      </c>
      <c r="Q440" s="1299"/>
      <c r="R440" s="1299"/>
      <c r="S440" s="1299"/>
      <c r="T440" s="1299"/>
      <c r="U440" s="1299"/>
      <c r="V440" s="1300"/>
    </row>
    <row r="441" spans="8:22" x14ac:dyDescent="0.25">
      <c r="H441" s="410" t="s">
        <v>380</v>
      </c>
      <c r="I441" s="384">
        <v>3840</v>
      </c>
      <c r="J441" s="384">
        <v>150</v>
      </c>
      <c r="K441" s="384">
        <f t="shared" si="9"/>
        <v>192</v>
      </c>
      <c r="L441" s="384">
        <v>1</v>
      </c>
      <c r="M441" s="384"/>
      <c r="N441" s="475">
        <f>+I441+J441+K441</f>
        <v>4182</v>
      </c>
      <c r="P441" s="1301" t="s">
        <v>1653</v>
      </c>
      <c r="Q441" s="1302"/>
      <c r="R441" s="1302"/>
      <c r="S441" s="1302"/>
      <c r="T441" s="1302"/>
      <c r="U441" s="1302"/>
      <c r="V441" s="1303"/>
    </row>
    <row r="442" spans="8:22" ht="26.25" thickBot="1" x14ac:dyDescent="0.3">
      <c r="H442" s="1304" t="s">
        <v>590</v>
      </c>
      <c r="I442" s="1305"/>
      <c r="J442" s="1305"/>
      <c r="K442" s="1305"/>
      <c r="L442" s="1305"/>
      <c r="M442" s="1306"/>
      <c r="N442" s="434">
        <f>SUM(N434:N441)</f>
        <v>27972</v>
      </c>
      <c r="P442" s="227" t="s">
        <v>586</v>
      </c>
      <c r="Q442" s="228" t="s">
        <v>575</v>
      </c>
      <c r="R442" s="229" t="s">
        <v>587</v>
      </c>
      <c r="S442" s="230" t="s">
        <v>588</v>
      </c>
      <c r="T442" s="231" t="s">
        <v>589</v>
      </c>
      <c r="U442" s="228"/>
      <c r="V442" s="232" t="s">
        <v>579</v>
      </c>
    </row>
    <row r="443" spans="8:22" x14ac:dyDescent="0.25">
      <c r="P443" s="410" t="s">
        <v>156</v>
      </c>
      <c r="Q443" s="384">
        <v>3200</v>
      </c>
      <c r="R443" s="384">
        <v>150</v>
      </c>
      <c r="S443" s="384">
        <f>Q443*0.05*T443</f>
        <v>640</v>
      </c>
      <c r="T443" s="384">
        <v>4</v>
      </c>
      <c r="U443" s="384"/>
      <c r="V443" s="475">
        <f>+Q443+R443+S443</f>
        <v>3990</v>
      </c>
    </row>
    <row r="444" spans="8:22" x14ac:dyDescent="0.25">
      <c r="P444" s="410" t="s">
        <v>199</v>
      </c>
      <c r="Q444" s="384">
        <v>3200</v>
      </c>
      <c r="R444" s="384">
        <v>150</v>
      </c>
      <c r="S444" s="384">
        <f>Q444*0.05*T444</f>
        <v>480</v>
      </c>
      <c r="T444" s="384">
        <v>3</v>
      </c>
      <c r="U444" s="384"/>
      <c r="V444" s="475">
        <f>+Q444+R444+S444</f>
        <v>3830</v>
      </c>
    </row>
    <row r="445" spans="8:22" ht="15.75" thickBot="1" x14ac:dyDescent="0.3">
      <c r="P445" s="410" t="s">
        <v>380</v>
      </c>
      <c r="Q445" s="384">
        <v>3200</v>
      </c>
      <c r="R445" s="384">
        <v>150</v>
      </c>
      <c r="S445" s="384">
        <f>Q445*0.05*T445</f>
        <v>320</v>
      </c>
      <c r="T445" s="384">
        <v>2</v>
      </c>
      <c r="U445" s="384"/>
      <c r="V445" s="475">
        <f>+Q445+R445+S445</f>
        <v>3670</v>
      </c>
    </row>
    <row r="446" spans="8:22" ht="15.75" thickBot="1" x14ac:dyDescent="0.3">
      <c r="H446" s="1310" t="s">
        <v>585</v>
      </c>
      <c r="I446" s="1311"/>
      <c r="J446" s="1311"/>
      <c r="K446" s="1311"/>
      <c r="L446" s="1311"/>
      <c r="M446" s="1311"/>
      <c r="N446" s="1312"/>
      <c r="P446" s="410" t="s">
        <v>1171</v>
      </c>
      <c r="Q446" s="384">
        <v>3200</v>
      </c>
      <c r="R446" s="384">
        <v>150</v>
      </c>
      <c r="S446" s="384">
        <f>Q446*0.05*T446</f>
        <v>160</v>
      </c>
      <c r="T446" s="384">
        <v>1</v>
      </c>
      <c r="U446" s="384"/>
      <c r="V446" s="475">
        <f>+Q446+R446+S446</f>
        <v>3510</v>
      </c>
    </row>
    <row r="447" spans="8:22" ht="15.75" thickBot="1" x14ac:dyDescent="0.3">
      <c r="H447" s="1307" t="s">
        <v>1951</v>
      </c>
      <c r="I447" s="1308"/>
      <c r="J447" s="1308"/>
      <c r="K447" s="1308"/>
      <c r="L447" s="1308"/>
      <c r="M447" s="1308"/>
      <c r="N447" s="1309"/>
      <c r="P447" s="410" t="s">
        <v>1185</v>
      </c>
      <c r="Q447" s="384">
        <v>3200</v>
      </c>
      <c r="R447" s="384">
        <v>150</v>
      </c>
      <c r="S447" s="384">
        <f>Q447*0.05*T447</f>
        <v>0</v>
      </c>
      <c r="T447" s="384">
        <v>0</v>
      </c>
      <c r="U447" s="384"/>
      <c r="V447" s="475">
        <f>+Q447+R447+S447</f>
        <v>3350</v>
      </c>
    </row>
    <row r="448" spans="8:22" ht="15.75" thickBot="1" x14ac:dyDescent="0.3">
      <c r="H448" s="1310" t="s">
        <v>1653</v>
      </c>
      <c r="I448" s="1311"/>
      <c r="J448" s="1311"/>
      <c r="K448" s="1311"/>
      <c r="L448" s="1311"/>
      <c r="M448" s="1311"/>
      <c r="N448" s="1312"/>
      <c r="P448" s="1304" t="s">
        <v>590</v>
      </c>
      <c r="Q448" s="1305"/>
      <c r="R448" s="1305"/>
      <c r="S448" s="1305"/>
      <c r="T448" s="1305"/>
      <c r="U448" s="1306"/>
      <c r="V448" s="434">
        <f>SUM(V443:V447)</f>
        <v>18350</v>
      </c>
    </row>
    <row r="449" spans="8:22" ht="27" thickBot="1" x14ac:dyDescent="0.3">
      <c r="H449" s="415" t="s">
        <v>586</v>
      </c>
      <c r="I449" s="416" t="s">
        <v>575</v>
      </c>
      <c r="J449" s="416" t="s">
        <v>587</v>
      </c>
      <c r="K449" s="417" t="s">
        <v>588</v>
      </c>
      <c r="L449" s="417" t="s">
        <v>589</v>
      </c>
      <c r="M449" s="416"/>
      <c r="N449" s="416" t="s">
        <v>579</v>
      </c>
    </row>
    <row r="450" spans="8:22" ht="15.75" thickBot="1" x14ac:dyDescent="0.3">
      <c r="H450" s="515" t="s">
        <v>199</v>
      </c>
      <c r="I450" s="516">
        <v>3300</v>
      </c>
      <c r="J450" s="517">
        <v>150</v>
      </c>
      <c r="K450" s="517">
        <f>I450*0.05</f>
        <v>165</v>
      </c>
      <c r="L450" s="517">
        <v>3</v>
      </c>
      <c r="M450" s="518"/>
      <c r="N450" s="516">
        <f>+I450+J450+K450*L450</f>
        <v>3945</v>
      </c>
    </row>
    <row r="451" spans="8:22" ht="15.75" thickBot="1" x14ac:dyDescent="0.3">
      <c r="H451" s="515" t="s">
        <v>380</v>
      </c>
      <c r="I451" s="516">
        <v>3300</v>
      </c>
      <c r="J451" s="517">
        <v>150</v>
      </c>
      <c r="K451" s="517">
        <v>165</v>
      </c>
      <c r="L451" s="517">
        <v>2</v>
      </c>
      <c r="M451" s="518"/>
      <c r="N451" s="516">
        <f>+I451+J451+K451*L451</f>
        <v>3780</v>
      </c>
      <c r="Q451">
        <f>3200+150+640</f>
        <v>3990</v>
      </c>
    </row>
    <row r="452" spans="8:22" ht="15.75" thickBot="1" x14ac:dyDescent="0.3">
      <c r="H452" s="515" t="s">
        <v>1171</v>
      </c>
      <c r="I452" s="516">
        <v>3300</v>
      </c>
      <c r="J452" s="517">
        <v>150</v>
      </c>
      <c r="K452" s="517">
        <v>165</v>
      </c>
      <c r="L452" s="517">
        <v>1</v>
      </c>
      <c r="M452" s="518"/>
      <c r="N452" s="516">
        <f>+I452+J452+K452*L452</f>
        <v>3615</v>
      </c>
    </row>
    <row r="453" spans="8:22" ht="15.75" thickBot="1" x14ac:dyDescent="0.3">
      <c r="H453" s="1313" t="s">
        <v>590</v>
      </c>
      <c r="I453" s="1314"/>
      <c r="J453" s="1314"/>
      <c r="K453" s="1314"/>
      <c r="L453" s="1314"/>
      <c r="M453" s="1315"/>
      <c r="N453" s="424">
        <f>SUM(N450:N452)</f>
        <v>11340</v>
      </c>
      <c r="P453" s="1295" t="s">
        <v>585</v>
      </c>
      <c r="Q453" s="1296"/>
      <c r="R453" s="1296"/>
      <c r="S453" s="1296"/>
      <c r="T453" s="1296"/>
      <c r="U453" s="1296"/>
      <c r="V453" s="1297"/>
    </row>
    <row r="454" spans="8:22" x14ac:dyDescent="0.25">
      <c r="P454" s="1298" t="s">
        <v>1655</v>
      </c>
      <c r="Q454" s="1299"/>
      <c r="R454" s="1299"/>
      <c r="S454" s="1299"/>
      <c r="T454" s="1299"/>
      <c r="U454" s="1299"/>
      <c r="V454" s="1300"/>
    </row>
    <row r="455" spans="8:22" ht="15.75" thickBot="1" x14ac:dyDescent="0.3">
      <c r="P455" s="1301" t="s">
        <v>1653</v>
      </c>
      <c r="Q455" s="1302"/>
      <c r="R455" s="1302"/>
      <c r="S455" s="1302"/>
      <c r="T455" s="1302"/>
      <c r="U455" s="1302"/>
      <c r="V455" s="1303"/>
    </row>
    <row r="456" spans="8:22" ht="26.25" thickBot="1" x14ac:dyDescent="0.3">
      <c r="H456" s="1310" t="s">
        <v>585</v>
      </c>
      <c r="I456" s="1311"/>
      <c r="J456" s="1311"/>
      <c r="K456" s="1311"/>
      <c r="L456" s="1311"/>
      <c r="M456" s="1311"/>
      <c r="N456" s="1312"/>
      <c r="P456" s="227" t="s">
        <v>586</v>
      </c>
      <c r="Q456" s="228" t="s">
        <v>575</v>
      </c>
      <c r="R456" s="229" t="s">
        <v>587</v>
      </c>
      <c r="S456" s="230" t="s">
        <v>588</v>
      </c>
      <c r="T456" s="231" t="s">
        <v>589</v>
      </c>
      <c r="U456" s="228"/>
      <c r="V456" s="232" t="s">
        <v>579</v>
      </c>
    </row>
    <row r="457" spans="8:22" ht="15.75" thickBot="1" x14ac:dyDescent="0.3">
      <c r="H457" s="1307" t="s">
        <v>1865</v>
      </c>
      <c r="I457" s="1308"/>
      <c r="J457" s="1308"/>
      <c r="K457" s="1308"/>
      <c r="L457" s="1308"/>
      <c r="M457" s="1308"/>
      <c r="N457" s="1309"/>
      <c r="P457" s="410" t="s">
        <v>1171</v>
      </c>
      <c r="Q457" s="384">
        <v>3200</v>
      </c>
      <c r="R457" s="384">
        <v>150</v>
      </c>
      <c r="S457" s="384">
        <f>Q457*0.05*T457</f>
        <v>160</v>
      </c>
      <c r="T457" s="384">
        <v>1</v>
      </c>
      <c r="U457" s="384"/>
      <c r="V457" s="475">
        <f>+Q457+R457+S457</f>
        <v>3510</v>
      </c>
    </row>
    <row r="458" spans="8:22" ht="15.75" thickBot="1" x14ac:dyDescent="0.3">
      <c r="H458" s="1310" t="s">
        <v>1653</v>
      </c>
      <c r="I458" s="1311"/>
      <c r="J458" s="1311"/>
      <c r="K458" s="1311"/>
      <c r="L458" s="1311"/>
      <c r="M458" s="1311"/>
      <c r="N458" s="1312"/>
      <c r="P458" s="410" t="s">
        <v>1185</v>
      </c>
      <c r="Q458" s="384">
        <v>3200</v>
      </c>
      <c r="R458" s="384">
        <v>150</v>
      </c>
      <c r="S458" s="384">
        <f>Q458*0.05*T458</f>
        <v>0</v>
      </c>
      <c r="T458" s="384">
        <v>0</v>
      </c>
      <c r="U458" s="384"/>
      <c r="V458" s="475">
        <f>+Q458+R458+S458</f>
        <v>3350</v>
      </c>
    </row>
    <row r="459" spans="8:22" ht="27" thickBot="1" x14ac:dyDescent="0.3">
      <c r="H459" s="415" t="s">
        <v>586</v>
      </c>
      <c r="I459" s="416" t="s">
        <v>575</v>
      </c>
      <c r="J459" s="416" t="s">
        <v>587</v>
      </c>
      <c r="K459" s="417" t="s">
        <v>588</v>
      </c>
      <c r="L459" s="417" t="s">
        <v>589</v>
      </c>
      <c r="M459" s="416"/>
      <c r="N459" s="416" t="s">
        <v>579</v>
      </c>
      <c r="P459" s="1304" t="s">
        <v>590</v>
      </c>
      <c r="Q459" s="1305"/>
      <c r="R459" s="1305"/>
      <c r="S459" s="1305"/>
      <c r="T459" s="1305"/>
      <c r="U459" s="1306"/>
      <c r="V459" s="434">
        <f>SUM(V457:V458)</f>
        <v>6860</v>
      </c>
    </row>
    <row r="460" spans="8:22" ht="15.75" thickBot="1" x14ac:dyDescent="0.3">
      <c r="H460" s="515" t="s">
        <v>380</v>
      </c>
      <c r="I460" s="516">
        <v>3200</v>
      </c>
      <c r="J460" s="517">
        <v>150</v>
      </c>
      <c r="K460" s="517">
        <f>+I460*0.05</f>
        <v>160</v>
      </c>
      <c r="L460" s="517">
        <v>1</v>
      </c>
      <c r="M460" s="518"/>
      <c r="N460" s="516">
        <f>+I460+J460+K460</f>
        <v>3510</v>
      </c>
    </row>
    <row r="461" spans="8:22" ht="15.75" thickBot="1" x14ac:dyDescent="0.3">
      <c r="H461" s="515" t="s">
        <v>1171</v>
      </c>
      <c r="I461" s="516">
        <v>3200</v>
      </c>
      <c r="J461" s="517">
        <v>0</v>
      </c>
      <c r="K461" s="517">
        <v>0</v>
      </c>
      <c r="L461" s="517">
        <v>0</v>
      </c>
      <c r="M461" s="518"/>
      <c r="N461" s="516">
        <f>SUM(I461)</f>
        <v>3200</v>
      </c>
    </row>
    <row r="462" spans="8:22" ht="15.75" thickBot="1" x14ac:dyDescent="0.3">
      <c r="H462" s="1313" t="s">
        <v>590</v>
      </c>
      <c r="I462" s="1314"/>
      <c r="J462" s="1314"/>
      <c r="K462" s="1314"/>
      <c r="L462" s="1314"/>
      <c r="M462" s="1315"/>
      <c r="N462" s="424">
        <f>SUM(N460:N461)</f>
        <v>6710</v>
      </c>
    </row>
    <row r="463" spans="8:22" x14ac:dyDescent="0.25">
      <c r="P463" s="1295" t="s">
        <v>585</v>
      </c>
      <c r="Q463" s="1296"/>
      <c r="R463" s="1296"/>
      <c r="S463" s="1296"/>
      <c r="T463" s="1296"/>
      <c r="U463" s="1296"/>
      <c r="V463" s="1297"/>
    </row>
    <row r="464" spans="8:22" x14ac:dyDescent="0.25">
      <c r="P464" s="1298" t="s">
        <v>1557</v>
      </c>
      <c r="Q464" s="1299"/>
      <c r="R464" s="1299"/>
      <c r="S464" s="1299"/>
      <c r="T464" s="1299"/>
      <c r="U464" s="1299"/>
      <c r="V464" s="1300"/>
    </row>
    <row r="465" spans="16:22" x14ac:dyDescent="0.25">
      <c r="P465" s="1301" t="s">
        <v>1288</v>
      </c>
      <c r="Q465" s="1302"/>
      <c r="R465" s="1302"/>
      <c r="S465" s="1302"/>
      <c r="T465" s="1302"/>
      <c r="U465" s="1302"/>
      <c r="V465" s="1303"/>
    </row>
    <row r="466" spans="16:22" ht="25.5" x14ac:dyDescent="0.25">
      <c r="P466" s="227" t="s">
        <v>586</v>
      </c>
      <c r="Q466" s="228" t="s">
        <v>575</v>
      </c>
      <c r="R466" s="229" t="s">
        <v>587</v>
      </c>
      <c r="S466" s="230" t="s">
        <v>588</v>
      </c>
      <c r="T466" s="231" t="s">
        <v>589</v>
      </c>
      <c r="U466" s="228"/>
      <c r="V466" s="232" t="s">
        <v>579</v>
      </c>
    </row>
    <row r="467" spans="16:22" x14ac:dyDescent="0.25">
      <c r="P467" s="513" t="s">
        <v>1224</v>
      </c>
      <c r="Q467" s="384">
        <v>3008</v>
      </c>
      <c r="R467" s="384">
        <v>0</v>
      </c>
      <c r="S467" s="384">
        <f t="shared" ref="S467:S472" si="10">Q467*0.05*T467</f>
        <v>0</v>
      </c>
      <c r="T467" s="384"/>
      <c r="U467" s="384"/>
      <c r="V467" s="475">
        <f t="shared" ref="V467:V472" si="11">+Q467+R467+S467</f>
        <v>3008</v>
      </c>
    </row>
    <row r="468" spans="16:22" x14ac:dyDescent="0.25">
      <c r="P468" s="513" t="s">
        <v>1358</v>
      </c>
      <c r="Q468" s="384">
        <v>3008</v>
      </c>
      <c r="R468" s="384">
        <v>0</v>
      </c>
      <c r="S468" s="384">
        <f t="shared" si="10"/>
        <v>0</v>
      </c>
      <c r="T468" s="384"/>
      <c r="U468" s="384"/>
      <c r="V468" s="475">
        <f t="shared" si="11"/>
        <v>3008</v>
      </c>
    </row>
    <row r="469" spans="16:22" x14ac:dyDescent="0.25">
      <c r="P469" s="410" t="s">
        <v>1406</v>
      </c>
      <c r="Q469" s="384">
        <v>3008</v>
      </c>
      <c r="R469" s="384">
        <v>0</v>
      </c>
      <c r="S469" s="384">
        <f t="shared" si="10"/>
        <v>0</v>
      </c>
      <c r="T469" s="384"/>
      <c r="U469" s="384"/>
      <c r="V469" s="475">
        <f t="shared" si="11"/>
        <v>3008</v>
      </c>
    </row>
    <row r="470" spans="16:22" x14ac:dyDescent="0.25">
      <c r="P470" s="410" t="s">
        <v>1429</v>
      </c>
      <c r="Q470" s="384">
        <v>3008</v>
      </c>
      <c r="R470" s="384">
        <v>0</v>
      </c>
      <c r="S470" s="384">
        <f t="shared" si="10"/>
        <v>0</v>
      </c>
      <c r="T470" s="384"/>
      <c r="U470" s="384"/>
      <c r="V470" s="475">
        <f t="shared" si="11"/>
        <v>3008</v>
      </c>
    </row>
    <row r="471" spans="16:22" x14ac:dyDescent="0.25">
      <c r="P471" s="410" t="s">
        <v>1430</v>
      </c>
      <c r="Q471" s="384">
        <v>3008</v>
      </c>
      <c r="R471" s="384">
        <v>0</v>
      </c>
      <c r="S471" s="384">
        <f t="shared" si="10"/>
        <v>0</v>
      </c>
      <c r="T471" s="384"/>
      <c r="U471" s="384"/>
      <c r="V471" s="475">
        <f t="shared" si="11"/>
        <v>3008</v>
      </c>
    </row>
    <row r="472" spans="16:22" x14ac:dyDescent="0.25">
      <c r="P472" s="410" t="s">
        <v>154</v>
      </c>
      <c r="Q472" s="384">
        <v>3008</v>
      </c>
      <c r="R472" s="384">
        <v>0</v>
      </c>
      <c r="S472" s="384">
        <f t="shared" si="10"/>
        <v>0</v>
      </c>
      <c r="T472" s="384"/>
      <c r="U472" s="384"/>
      <c r="V472" s="475">
        <f t="shared" si="11"/>
        <v>3008</v>
      </c>
    </row>
    <row r="473" spans="16:22" ht="15.75" thickBot="1" x14ac:dyDescent="0.3">
      <c r="P473" s="1304" t="s">
        <v>590</v>
      </c>
      <c r="Q473" s="1305"/>
      <c r="R473" s="1305"/>
      <c r="S473" s="1305"/>
      <c r="T473" s="1305"/>
      <c r="U473" s="1306"/>
      <c r="V473" s="434">
        <f>SUM(V467:V472)</f>
        <v>18048</v>
      </c>
    </row>
    <row r="475" spans="16:22" ht="15.75" thickBot="1" x14ac:dyDescent="0.3"/>
    <row r="476" spans="16:22" x14ac:dyDescent="0.25">
      <c r="P476" s="1295" t="s">
        <v>585</v>
      </c>
      <c r="Q476" s="1296"/>
      <c r="R476" s="1296"/>
      <c r="S476" s="1296"/>
      <c r="T476" s="1296"/>
      <c r="U476" s="1296"/>
      <c r="V476" s="1297"/>
    </row>
    <row r="477" spans="16:22" x14ac:dyDescent="0.25">
      <c r="P477" s="1298" t="s">
        <v>594</v>
      </c>
      <c r="Q477" s="1299"/>
      <c r="R477" s="1299"/>
      <c r="S477" s="1299"/>
      <c r="T477" s="1299"/>
      <c r="U477" s="1299"/>
      <c r="V477" s="1300"/>
    </row>
    <row r="478" spans="16:22" x14ac:dyDescent="0.25">
      <c r="P478" s="1301" t="s">
        <v>1288</v>
      </c>
      <c r="Q478" s="1302"/>
      <c r="R478" s="1302"/>
      <c r="S478" s="1302"/>
      <c r="T478" s="1302"/>
      <c r="U478" s="1302"/>
      <c r="V478" s="1303"/>
    </row>
    <row r="479" spans="16:22" ht="25.5" x14ac:dyDescent="0.25">
      <c r="P479" s="227" t="s">
        <v>586</v>
      </c>
      <c r="Q479" s="228" t="s">
        <v>575</v>
      </c>
      <c r="R479" s="229" t="s">
        <v>587</v>
      </c>
      <c r="S479" s="230" t="s">
        <v>588</v>
      </c>
      <c r="T479" s="231" t="s">
        <v>589</v>
      </c>
      <c r="U479" s="228"/>
      <c r="V479" s="232" t="s">
        <v>579</v>
      </c>
    </row>
    <row r="480" spans="16:22" x14ac:dyDescent="0.25">
      <c r="P480" s="513" t="s">
        <v>1185</v>
      </c>
      <c r="Q480" s="384">
        <v>3200</v>
      </c>
      <c r="R480" s="384">
        <v>150</v>
      </c>
      <c r="S480" s="384">
        <f>Q480*0.05</f>
        <v>160</v>
      </c>
      <c r="T480" s="384"/>
      <c r="U480" s="384"/>
      <c r="V480" s="475">
        <f>+Q480+R480+S480</f>
        <v>3510</v>
      </c>
    </row>
    <row r="481" spans="8:22" ht="15.75" thickBot="1" x14ac:dyDescent="0.3">
      <c r="P481" s="1304" t="s">
        <v>590</v>
      </c>
      <c r="Q481" s="1305"/>
      <c r="R481" s="1305"/>
      <c r="S481" s="1305"/>
      <c r="T481" s="1305"/>
      <c r="U481" s="1306"/>
      <c r="V481" s="434">
        <f>SUM(V480:V480)</f>
        <v>3510</v>
      </c>
    </row>
    <row r="483" spans="8:22" ht="15.75" thickBot="1" x14ac:dyDescent="0.3"/>
    <row r="484" spans="8:22" x14ac:dyDescent="0.25">
      <c r="P484" s="1295" t="s">
        <v>585</v>
      </c>
      <c r="Q484" s="1296"/>
      <c r="R484" s="1296"/>
      <c r="S484" s="1296"/>
      <c r="T484" s="1296"/>
      <c r="U484" s="1296"/>
      <c r="V484" s="1297"/>
    </row>
    <row r="485" spans="8:22" x14ac:dyDescent="0.25">
      <c r="P485" s="1298" t="s">
        <v>1863</v>
      </c>
      <c r="Q485" s="1299"/>
      <c r="R485" s="1299"/>
      <c r="S485" s="1299"/>
      <c r="T485" s="1299"/>
      <c r="U485" s="1299"/>
      <c r="V485" s="1300"/>
    </row>
    <row r="486" spans="8:22" x14ac:dyDescent="0.25">
      <c r="P486" s="1301" t="s">
        <v>1288</v>
      </c>
      <c r="Q486" s="1302"/>
      <c r="R486" s="1302"/>
      <c r="S486" s="1302"/>
      <c r="T486" s="1302"/>
      <c r="U486" s="1302"/>
      <c r="V486" s="1303"/>
    </row>
    <row r="487" spans="8:22" ht="25.5" x14ac:dyDescent="0.25">
      <c r="P487" s="227" t="s">
        <v>586</v>
      </c>
      <c r="Q487" s="228" t="s">
        <v>575</v>
      </c>
      <c r="R487" s="229" t="s">
        <v>587</v>
      </c>
      <c r="S487" s="230" t="s">
        <v>588</v>
      </c>
      <c r="T487" s="231" t="s">
        <v>589</v>
      </c>
      <c r="U487" s="228"/>
      <c r="V487" s="232" t="s">
        <v>579</v>
      </c>
    </row>
    <row r="488" spans="8:22" s="520" customFormat="1" x14ac:dyDescent="0.25">
      <c r="H488"/>
      <c r="I488"/>
      <c r="J488"/>
      <c r="K488"/>
      <c r="L488"/>
      <c r="M488"/>
      <c r="N488"/>
      <c r="P488" s="513" t="s">
        <v>380</v>
      </c>
      <c r="Q488" s="384">
        <v>100</v>
      </c>
      <c r="R488" s="384"/>
      <c r="S488" s="384"/>
      <c r="T488" s="384"/>
      <c r="U488" s="384"/>
      <c r="V488" s="475">
        <v>100</v>
      </c>
    </row>
    <row r="489" spans="8:22" s="12" customFormat="1" x14ac:dyDescent="0.25">
      <c r="H489"/>
      <c r="I489"/>
      <c r="J489"/>
      <c r="K489"/>
      <c r="L489"/>
      <c r="M489"/>
      <c r="N489"/>
      <c r="P489" s="513" t="s">
        <v>1171</v>
      </c>
      <c r="Q489" s="384">
        <v>3200</v>
      </c>
      <c r="R489" s="384"/>
      <c r="S489" s="384"/>
      <c r="T489" s="384"/>
      <c r="U489" s="384"/>
      <c r="V489" s="475">
        <f>SUM(Q489:U489)</f>
        <v>3200</v>
      </c>
    </row>
    <row r="490" spans="8:22" x14ac:dyDescent="0.25">
      <c r="P490" s="513" t="s">
        <v>1185</v>
      </c>
      <c r="Q490" s="384">
        <v>3200</v>
      </c>
      <c r="R490" s="384"/>
      <c r="S490" s="384"/>
      <c r="T490" s="384"/>
      <c r="U490" s="384"/>
      <c r="V490" s="475">
        <f>+Q490+R490+S490</f>
        <v>3200</v>
      </c>
    </row>
    <row r="491" spans="8:22" s="520" customFormat="1" x14ac:dyDescent="0.25">
      <c r="H491"/>
      <c r="I491"/>
      <c r="J491"/>
      <c r="K491"/>
      <c r="L491"/>
      <c r="M491"/>
      <c r="N491"/>
      <c r="P491" s="513" t="s">
        <v>1224</v>
      </c>
      <c r="Q491" s="384">
        <v>3200</v>
      </c>
      <c r="R491" s="384"/>
      <c r="S491" s="384"/>
      <c r="T491" s="384"/>
      <c r="U491" s="384"/>
      <c r="V491" s="475">
        <f>+Q491+R491+S491</f>
        <v>3200</v>
      </c>
    </row>
    <row r="492" spans="8:22" ht="15.75" thickBot="1" x14ac:dyDescent="0.3">
      <c r="P492" s="1304" t="s">
        <v>590</v>
      </c>
      <c r="Q492" s="1305"/>
      <c r="R492" s="1305"/>
      <c r="S492" s="1305"/>
      <c r="T492" s="1305"/>
      <c r="U492" s="1306"/>
      <c r="V492" s="434">
        <f>SUM(V488:V491)</f>
        <v>9700</v>
      </c>
    </row>
    <row r="493" spans="8:22" x14ac:dyDescent="0.25">
      <c r="H493" s="520"/>
      <c r="I493" s="520"/>
      <c r="J493" s="520"/>
      <c r="K493" s="520"/>
      <c r="L493" s="520"/>
      <c r="M493" s="520"/>
      <c r="N493" s="520"/>
    </row>
    <row r="494" spans="8:22" x14ac:dyDescent="0.25">
      <c r="H494" s="12"/>
      <c r="I494" s="12"/>
      <c r="J494" s="12"/>
      <c r="K494" s="12"/>
      <c r="L494" s="12"/>
      <c r="M494" s="12"/>
      <c r="N494" s="12"/>
    </row>
    <row r="495" spans="8:22" ht="15.75" thickBot="1" x14ac:dyDescent="0.3"/>
    <row r="496" spans="8:22" x14ac:dyDescent="0.25">
      <c r="H496" s="520"/>
      <c r="I496" s="520"/>
      <c r="J496" s="520"/>
      <c r="K496" s="520"/>
      <c r="L496" s="520"/>
      <c r="M496" s="520"/>
      <c r="N496" s="520"/>
      <c r="P496" s="1295" t="s">
        <v>585</v>
      </c>
      <c r="Q496" s="1296"/>
      <c r="R496" s="1296"/>
      <c r="S496" s="1296"/>
      <c r="T496" s="1296"/>
      <c r="U496" s="1296"/>
      <c r="V496" s="1297"/>
    </row>
    <row r="497" spans="16:22" x14ac:dyDescent="0.25">
      <c r="P497" s="1298" t="s">
        <v>1864</v>
      </c>
      <c r="Q497" s="1299"/>
      <c r="R497" s="1299"/>
      <c r="S497" s="1299"/>
      <c r="T497" s="1299"/>
      <c r="U497" s="1299"/>
      <c r="V497" s="1300"/>
    </row>
    <row r="498" spans="16:22" x14ac:dyDescent="0.25">
      <c r="P498" s="1301" t="s">
        <v>1653</v>
      </c>
      <c r="Q498" s="1302"/>
      <c r="R498" s="1302"/>
      <c r="S498" s="1302"/>
      <c r="T498" s="1302"/>
      <c r="U498" s="1302"/>
      <c r="V498" s="1303"/>
    </row>
    <row r="499" spans="16:22" ht="25.5" x14ac:dyDescent="0.25">
      <c r="P499" s="227" t="s">
        <v>586</v>
      </c>
      <c r="Q499" s="228" t="s">
        <v>575</v>
      </c>
      <c r="R499" s="229" t="s">
        <v>587</v>
      </c>
      <c r="S499" s="230" t="s">
        <v>588</v>
      </c>
      <c r="T499" s="231" t="s">
        <v>589</v>
      </c>
      <c r="U499" s="228"/>
      <c r="V499" s="232" t="s">
        <v>579</v>
      </c>
    </row>
    <row r="500" spans="16:22" x14ac:dyDescent="0.25">
      <c r="P500" s="410" t="s">
        <v>1185</v>
      </c>
      <c r="Q500" s="384">
        <v>3200</v>
      </c>
      <c r="R500" s="384">
        <v>150</v>
      </c>
      <c r="S500" s="384">
        <f>Q500*0.05*T500</f>
        <v>160</v>
      </c>
      <c r="T500" s="384">
        <v>1</v>
      </c>
      <c r="U500" s="384"/>
      <c r="V500" s="475">
        <f>+Q500+R500+S500</f>
        <v>3510</v>
      </c>
    </row>
    <row r="501" spans="16:22" x14ac:dyDescent="0.25">
      <c r="P501" s="410" t="s">
        <v>1224</v>
      </c>
      <c r="Q501" s="384">
        <v>3200</v>
      </c>
      <c r="R501" s="384">
        <v>150</v>
      </c>
      <c r="S501" s="384">
        <f>Q501*0.05*T501</f>
        <v>0</v>
      </c>
      <c r="T501" s="384">
        <v>0</v>
      </c>
      <c r="U501" s="384"/>
      <c r="V501" s="475">
        <f>+Q501+R501+S501</f>
        <v>3350</v>
      </c>
    </row>
    <row r="502" spans="16:22" ht="15.75" thickBot="1" x14ac:dyDescent="0.3">
      <c r="P502" s="1304" t="s">
        <v>590</v>
      </c>
      <c r="Q502" s="1305"/>
      <c r="R502" s="1305"/>
      <c r="S502" s="1305"/>
      <c r="T502" s="1305"/>
      <c r="U502" s="1306"/>
      <c r="V502" s="434">
        <f>SUM(V500:V501)</f>
        <v>6860</v>
      </c>
    </row>
    <row r="505" spans="16:22" ht="15.75" thickBot="1" x14ac:dyDescent="0.3"/>
    <row r="506" spans="16:22" x14ac:dyDescent="0.25">
      <c r="P506" s="1295" t="s">
        <v>585</v>
      </c>
      <c r="Q506" s="1296"/>
      <c r="R506" s="1296"/>
      <c r="S506" s="1296"/>
      <c r="T506" s="1296"/>
      <c r="U506" s="1296"/>
      <c r="V506" s="1297"/>
    </row>
    <row r="507" spans="16:22" x14ac:dyDescent="0.25">
      <c r="P507" s="1298" t="s">
        <v>1862</v>
      </c>
      <c r="Q507" s="1299"/>
      <c r="R507" s="1299"/>
      <c r="S507" s="1299"/>
      <c r="T507" s="1299"/>
      <c r="U507" s="1299"/>
      <c r="V507" s="1300"/>
    </row>
    <row r="508" spans="16:22" x14ac:dyDescent="0.25">
      <c r="P508" s="1301" t="s">
        <v>1289</v>
      </c>
      <c r="Q508" s="1302"/>
      <c r="R508" s="1302"/>
      <c r="S508" s="1302"/>
      <c r="T508" s="1302"/>
      <c r="U508" s="1302"/>
      <c r="V508" s="1303"/>
    </row>
    <row r="509" spans="16:22" ht="25.5" x14ac:dyDescent="0.25">
      <c r="P509" s="227" t="s">
        <v>586</v>
      </c>
      <c r="Q509" s="228" t="s">
        <v>575</v>
      </c>
      <c r="R509" s="229" t="s">
        <v>587</v>
      </c>
      <c r="S509" s="230" t="s">
        <v>588</v>
      </c>
      <c r="T509" s="231" t="s">
        <v>589</v>
      </c>
      <c r="U509" s="228"/>
      <c r="V509" s="232" t="s">
        <v>579</v>
      </c>
    </row>
    <row r="510" spans="16:22" x14ac:dyDescent="0.25">
      <c r="P510" s="410" t="s">
        <v>380</v>
      </c>
      <c r="Q510" s="384">
        <v>3200</v>
      </c>
      <c r="R510" s="384">
        <v>150</v>
      </c>
      <c r="S510" s="384">
        <f>Q510*0.05*T510</f>
        <v>480</v>
      </c>
      <c r="T510" s="384">
        <v>3</v>
      </c>
      <c r="U510" s="384"/>
      <c r="V510" s="475">
        <f>+Q510+R510+S510</f>
        <v>3830</v>
      </c>
    </row>
    <row r="511" spans="16:22" x14ac:dyDescent="0.25">
      <c r="P511" s="410" t="s">
        <v>1171</v>
      </c>
      <c r="Q511" s="384">
        <v>3200</v>
      </c>
      <c r="R511" s="384">
        <v>150</v>
      </c>
      <c r="S511" s="384">
        <f>Q511*0.05*T511</f>
        <v>320</v>
      </c>
      <c r="T511" s="384">
        <v>2</v>
      </c>
      <c r="U511" s="384"/>
      <c r="V511" s="475">
        <f>+Q511+R511+S511</f>
        <v>3670</v>
      </c>
    </row>
    <row r="512" spans="16:22" x14ac:dyDescent="0.25">
      <c r="P512" s="410" t="s">
        <v>1185</v>
      </c>
      <c r="Q512" s="384">
        <v>3200</v>
      </c>
      <c r="R512" s="384">
        <v>150</v>
      </c>
      <c r="S512" s="384">
        <f>Q512*0.05*T512</f>
        <v>160</v>
      </c>
      <c r="T512" s="384">
        <v>1</v>
      </c>
      <c r="U512" s="384"/>
      <c r="V512" s="475">
        <f>+Q512+R512+S512</f>
        <v>3510</v>
      </c>
    </row>
    <row r="513" spans="8:22" x14ac:dyDescent="0.25">
      <c r="P513" s="410" t="s">
        <v>1224</v>
      </c>
      <c r="Q513" s="384">
        <v>3200</v>
      </c>
      <c r="R513" s="384">
        <v>150</v>
      </c>
      <c r="S513" s="384">
        <f>Q513*0.05*T513</f>
        <v>0</v>
      </c>
      <c r="T513" s="384">
        <v>0</v>
      </c>
      <c r="U513" s="384"/>
      <c r="V513" s="475">
        <f>+Q513+R513+S513</f>
        <v>3350</v>
      </c>
    </row>
    <row r="514" spans="8:22" ht="15.75" thickBot="1" x14ac:dyDescent="0.3">
      <c r="P514" s="1304" t="s">
        <v>590</v>
      </c>
      <c r="Q514" s="1305"/>
      <c r="R514" s="1305"/>
      <c r="S514" s="1305"/>
      <c r="T514" s="1305"/>
      <c r="U514" s="1306"/>
      <c r="V514" s="434">
        <f>SUM(V510:V513)</f>
        <v>14360</v>
      </c>
    </row>
    <row r="516" spans="8:22" ht="15.75" thickBot="1" x14ac:dyDescent="0.3"/>
    <row r="517" spans="8:22" x14ac:dyDescent="0.25">
      <c r="P517" s="1295" t="s">
        <v>585</v>
      </c>
      <c r="Q517" s="1296"/>
      <c r="R517" s="1296"/>
      <c r="S517" s="1296"/>
      <c r="T517" s="1296"/>
      <c r="U517" s="1296"/>
      <c r="V517" s="1297"/>
    </row>
    <row r="518" spans="8:22" x14ac:dyDescent="0.25">
      <c r="P518" s="1298" t="s">
        <v>2030</v>
      </c>
      <c r="Q518" s="1299"/>
      <c r="R518" s="1299"/>
      <c r="S518" s="1299"/>
      <c r="T518" s="1299"/>
      <c r="U518" s="1299"/>
      <c r="V518" s="1300"/>
    </row>
    <row r="519" spans="8:22" x14ac:dyDescent="0.25">
      <c r="P519" s="1301" t="s">
        <v>1289</v>
      </c>
      <c r="Q519" s="1302"/>
      <c r="R519" s="1302"/>
      <c r="S519" s="1302"/>
      <c r="T519" s="1302"/>
      <c r="U519" s="1302"/>
      <c r="V519" s="1303"/>
    </row>
    <row r="520" spans="8:22" ht="25.5" x14ac:dyDescent="0.25">
      <c r="P520" s="227" t="s">
        <v>586</v>
      </c>
      <c r="Q520" s="228" t="s">
        <v>575</v>
      </c>
      <c r="R520" s="229" t="s">
        <v>587</v>
      </c>
      <c r="S520" s="230" t="s">
        <v>588</v>
      </c>
      <c r="T520" s="231" t="s">
        <v>589</v>
      </c>
      <c r="U520" s="228"/>
      <c r="V520" s="232" t="s">
        <v>579</v>
      </c>
    </row>
    <row r="521" spans="8:22" s="12" customFormat="1" hidden="1" x14ac:dyDescent="0.25">
      <c r="H521"/>
      <c r="I521"/>
      <c r="J521"/>
      <c r="K521"/>
      <c r="L521"/>
      <c r="M521"/>
      <c r="N521"/>
      <c r="P521" s="549" t="s">
        <v>2033</v>
      </c>
      <c r="Q521" s="550">
        <v>3200</v>
      </c>
      <c r="R521" s="545"/>
      <c r="S521" s="546"/>
      <c r="T521" s="547"/>
      <c r="U521" s="544"/>
      <c r="V521" s="548"/>
    </row>
    <row r="522" spans="8:22" s="12" customFormat="1" hidden="1" x14ac:dyDescent="0.25">
      <c r="H522"/>
      <c r="I522"/>
      <c r="J522"/>
      <c r="K522"/>
      <c r="L522"/>
      <c r="M522"/>
      <c r="N522"/>
      <c r="P522" s="549" t="s">
        <v>2034</v>
      </c>
      <c r="Q522" s="550">
        <v>3200</v>
      </c>
      <c r="R522" s="545"/>
      <c r="S522" s="546"/>
      <c r="T522" s="547"/>
      <c r="U522" s="544"/>
      <c r="V522" s="548"/>
    </row>
    <row r="523" spans="8:22" s="12" customFormat="1" x14ac:dyDescent="0.25">
      <c r="H523"/>
      <c r="I523"/>
      <c r="J523"/>
      <c r="K523"/>
      <c r="L523"/>
      <c r="M523"/>
      <c r="N523"/>
      <c r="P523" s="549"/>
      <c r="Q523" s="550">
        <v>3200</v>
      </c>
      <c r="R523" s="545"/>
      <c r="S523" s="546"/>
      <c r="T523" s="547"/>
      <c r="U523" s="544"/>
      <c r="V523" s="548"/>
    </row>
    <row r="524" spans="8:22" s="12" customFormat="1" ht="15.75" customHeight="1" x14ac:dyDescent="0.25">
      <c r="H524"/>
      <c r="I524"/>
      <c r="J524"/>
      <c r="K524"/>
      <c r="L524"/>
      <c r="M524"/>
      <c r="N524"/>
      <c r="P524" s="549"/>
      <c r="Q524" s="550">
        <v>3200</v>
      </c>
      <c r="R524" s="545"/>
      <c r="S524" s="546"/>
      <c r="T524" s="547"/>
      <c r="U524" s="544"/>
      <c r="V524" s="548"/>
    </row>
    <row r="525" spans="8:22" x14ac:dyDescent="0.25">
      <c r="P525" s="410" t="s">
        <v>199</v>
      </c>
      <c r="Q525" s="384">
        <v>3200</v>
      </c>
      <c r="R525" s="384">
        <v>150</v>
      </c>
      <c r="S525" s="384">
        <f>+Q525*0.05*T525</f>
        <v>640</v>
      </c>
      <c r="T525" s="384">
        <v>4</v>
      </c>
      <c r="U525" s="384"/>
      <c r="V525" s="475">
        <f>+Q525+R525+S525</f>
        <v>3990</v>
      </c>
    </row>
    <row r="526" spans="8:22" x14ac:dyDescent="0.25">
      <c r="H526" s="12"/>
      <c r="I526" s="12"/>
      <c r="J526" s="12"/>
      <c r="K526" s="12"/>
      <c r="L526" s="12"/>
      <c r="M526" s="12"/>
      <c r="N526" s="12"/>
      <c r="P526" s="410" t="s">
        <v>380</v>
      </c>
      <c r="Q526" s="384">
        <v>3200</v>
      </c>
      <c r="R526" s="384">
        <v>150</v>
      </c>
      <c r="S526" s="384">
        <f>+Q526*0.05*T526</f>
        <v>480</v>
      </c>
      <c r="T526" s="384">
        <v>3</v>
      </c>
      <c r="U526" s="384"/>
      <c r="V526" s="475">
        <f>+Q526+R526+S526</f>
        <v>3830</v>
      </c>
    </row>
    <row r="527" spans="8:22" x14ac:dyDescent="0.25">
      <c r="H527" s="12"/>
      <c r="I527" s="12"/>
      <c r="J527" s="12"/>
      <c r="K527" s="12"/>
      <c r="L527" s="12"/>
      <c r="M527" s="12"/>
      <c r="N527" s="12"/>
      <c r="P527" s="410" t="s">
        <v>1171</v>
      </c>
      <c r="Q527" s="384">
        <v>3200</v>
      </c>
      <c r="R527" s="384">
        <v>150</v>
      </c>
      <c r="S527" s="384">
        <f>+Q527*0.05*T527</f>
        <v>320</v>
      </c>
      <c r="T527" s="384">
        <v>2</v>
      </c>
      <c r="U527" s="384"/>
      <c r="V527" s="475">
        <f>+Q527+R527+S527</f>
        <v>3670</v>
      </c>
    </row>
    <row r="528" spans="8:22" x14ac:dyDescent="0.25">
      <c r="H528" s="12"/>
      <c r="I528" s="12"/>
      <c r="J528" s="12"/>
      <c r="K528" s="12"/>
      <c r="L528" s="12"/>
      <c r="M528" s="12"/>
      <c r="N528" s="12"/>
      <c r="P528" s="410" t="s">
        <v>1185</v>
      </c>
      <c r="Q528" s="384">
        <v>3200</v>
      </c>
      <c r="R528" s="384">
        <v>150</v>
      </c>
      <c r="S528" s="384">
        <f>+Q528*0.05*T528</f>
        <v>160</v>
      </c>
      <c r="T528" s="384">
        <v>1</v>
      </c>
      <c r="U528" s="384"/>
      <c r="V528" s="475">
        <f>+Q528+R528+S528</f>
        <v>3510</v>
      </c>
    </row>
    <row r="529" spans="8:23" x14ac:dyDescent="0.25">
      <c r="H529" s="12"/>
      <c r="I529" s="12"/>
      <c r="J529" s="12"/>
      <c r="K529" s="12"/>
      <c r="L529" s="12"/>
      <c r="M529" s="12"/>
      <c r="N529" s="12"/>
      <c r="P529" s="543" t="s">
        <v>1224</v>
      </c>
      <c r="Q529" s="384">
        <v>3200</v>
      </c>
      <c r="R529" s="384">
        <v>150</v>
      </c>
      <c r="S529" s="384">
        <f>+Q529*0.05*T529</f>
        <v>0</v>
      </c>
      <c r="T529" s="384">
        <v>0</v>
      </c>
      <c r="U529" s="384"/>
      <c r="V529" s="475">
        <f>+Q529+R529+S529</f>
        <v>3350</v>
      </c>
    </row>
    <row r="530" spans="8:23" ht="15.75" thickBot="1" x14ac:dyDescent="0.3">
      <c r="P530" s="1304" t="s">
        <v>590</v>
      </c>
      <c r="Q530" s="1305"/>
      <c r="R530" s="1305"/>
      <c r="S530" s="1305"/>
      <c r="T530" s="1305"/>
      <c r="U530" s="1306"/>
      <c r="V530" s="434">
        <f>SUM(V525:V529)</f>
        <v>18350</v>
      </c>
    </row>
    <row r="537" spans="8:23" x14ac:dyDescent="0.25">
      <c r="R537">
        <v>22400</v>
      </c>
      <c r="S537">
        <f>+R537-7680</f>
        <v>14720</v>
      </c>
    </row>
    <row r="538" spans="8:23" x14ac:dyDescent="0.25">
      <c r="W538">
        <f>3300*0.05</f>
        <v>165</v>
      </c>
    </row>
    <row r="539" spans="8:23" x14ac:dyDescent="0.25">
      <c r="S539">
        <f>+S537-11520</f>
        <v>3200</v>
      </c>
    </row>
    <row r="541" spans="8:23" ht="15.75" thickBot="1" x14ac:dyDescent="0.3"/>
    <row r="542" spans="8:23" x14ac:dyDescent="0.25">
      <c r="P542" s="1295" t="s">
        <v>585</v>
      </c>
      <c r="Q542" s="1296"/>
      <c r="R542" s="1296"/>
      <c r="S542" s="1296"/>
      <c r="T542" s="1296"/>
      <c r="U542" s="1296"/>
      <c r="V542" s="1297"/>
    </row>
    <row r="543" spans="8:23" x14ac:dyDescent="0.25">
      <c r="P543" s="1298" t="s">
        <v>2035</v>
      </c>
      <c r="Q543" s="1299"/>
      <c r="R543" s="1299"/>
      <c r="S543" s="1299"/>
      <c r="T543" s="1299"/>
      <c r="U543" s="1299"/>
      <c r="V543" s="1300"/>
    </row>
    <row r="544" spans="8:23" x14ac:dyDescent="0.25">
      <c r="P544" s="1301" t="s">
        <v>2031</v>
      </c>
      <c r="Q544" s="1302"/>
      <c r="R544" s="1302"/>
      <c r="S544" s="1302"/>
      <c r="T544" s="1302"/>
      <c r="U544" s="1302"/>
      <c r="V544" s="1303"/>
    </row>
    <row r="545" spans="8:22" ht="25.5" x14ac:dyDescent="0.25">
      <c r="P545" s="227" t="s">
        <v>586</v>
      </c>
      <c r="Q545" s="228" t="s">
        <v>575</v>
      </c>
      <c r="R545" s="229" t="s">
        <v>587</v>
      </c>
      <c r="S545" s="230" t="s">
        <v>588</v>
      </c>
      <c r="T545" s="231" t="s">
        <v>589</v>
      </c>
      <c r="U545" s="228"/>
      <c r="V545" s="232" t="s">
        <v>579</v>
      </c>
    </row>
    <row r="546" spans="8:22" s="12" customFormat="1" x14ac:dyDescent="0.25">
      <c r="H546"/>
      <c r="I546"/>
      <c r="J546"/>
      <c r="K546"/>
      <c r="L546"/>
      <c r="M546"/>
      <c r="N546"/>
      <c r="P546" s="410" t="s">
        <v>1171</v>
      </c>
      <c r="Q546" s="384">
        <v>3300</v>
      </c>
      <c r="R546" s="384">
        <v>150</v>
      </c>
      <c r="S546" s="384">
        <f>Q546*0.05*T546</f>
        <v>330</v>
      </c>
      <c r="T546" s="384">
        <v>2</v>
      </c>
      <c r="U546" s="384"/>
      <c r="V546" s="475"/>
    </row>
    <row r="547" spans="8:22" x14ac:dyDescent="0.25">
      <c r="P547" s="410" t="s">
        <v>1185</v>
      </c>
      <c r="Q547" s="384">
        <v>3300</v>
      </c>
      <c r="R547" s="384">
        <v>150</v>
      </c>
      <c r="S547" s="384">
        <f>Q547*0.05*T547</f>
        <v>165</v>
      </c>
      <c r="T547" s="384">
        <v>1</v>
      </c>
      <c r="U547" s="384"/>
      <c r="V547" s="475">
        <f>+Q547+R547+S547</f>
        <v>3615</v>
      </c>
    </row>
    <row r="548" spans="8:22" x14ac:dyDescent="0.25">
      <c r="P548" s="410" t="s">
        <v>1224</v>
      </c>
      <c r="Q548" s="384">
        <v>3300</v>
      </c>
      <c r="R548" s="384">
        <v>150</v>
      </c>
      <c r="S548" s="384">
        <f>Q548*0.05*T548</f>
        <v>0</v>
      </c>
      <c r="T548" s="384">
        <v>0</v>
      </c>
      <c r="U548" s="384"/>
      <c r="V548" s="475">
        <f>+Q548+R548+S548</f>
        <v>3450</v>
      </c>
    </row>
    <row r="549" spans="8:22" ht="15.75" thickBot="1" x14ac:dyDescent="0.3">
      <c r="P549" s="1304" t="s">
        <v>590</v>
      </c>
      <c r="Q549" s="1305"/>
      <c r="R549" s="1305"/>
      <c r="S549" s="1305"/>
      <c r="T549" s="1305"/>
      <c r="U549" s="1306"/>
      <c r="V549" s="434">
        <f>SUM(V546:V548)</f>
        <v>7065</v>
      </c>
    </row>
    <row r="551" spans="8:22" x14ac:dyDescent="0.25">
      <c r="H551" s="12"/>
      <c r="I551" s="12"/>
      <c r="J551" s="12"/>
      <c r="K551" s="12"/>
      <c r="L551" s="12"/>
      <c r="M551" s="12"/>
      <c r="N551" s="12"/>
    </row>
  </sheetData>
  <mergeCells count="158">
    <mergeCell ref="H424:N424"/>
    <mergeCell ref="H378:N378"/>
    <mergeCell ref="H336:M336"/>
    <mergeCell ref="H348:M348"/>
    <mergeCell ref="P476:V476"/>
    <mergeCell ref="P477:V477"/>
    <mergeCell ref="P478:V478"/>
    <mergeCell ref="P481:U481"/>
    <mergeCell ref="H379:N379"/>
    <mergeCell ref="H390:N390"/>
    <mergeCell ref="H396:M396"/>
    <mergeCell ref="H398:N398"/>
    <mergeCell ref="H399:N399"/>
    <mergeCell ref="H400:N400"/>
    <mergeCell ref="H380:N380"/>
    <mergeCell ref="H385:M385"/>
    <mergeCell ref="H388:N388"/>
    <mergeCell ref="H389:N389"/>
    <mergeCell ref="H453:M453"/>
    <mergeCell ref="H432:N432"/>
    <mergeCell ref="H442:M442"/>
    <mergeCell ref="H446:N446"/>
    <mergeCell ref="H447:N447"/>
    <mergeCell ref="H448:N448"/>
    <mergeCell ref="H423:N423"/>
    <mergeCell ref="H51:N51"/>
    <mergeCell ref="H181:N181"/>
    <mergeCell ref="H305:N305"/>
    <mergeCell ref="H308:N308"/>
    <mergeCell ref="H317:N317"/>
    <mergeCell ref="H456:N456"/>
    <mergeCell ref="H406:M406"/>
    <mergeCell ref="H410:N410"/>
    <mergeCell ref="H411:N411"/>
    <mergeCell ref="H412:N412"/>
    <mergeCell ref="H420:M420"/>
    <mergeCell ref="H422:N422"/>
    <mergeCell ref="H350:N350"/>
    <mergeCell ref="H351:N351"/>
    <mergeCell ref="H352:N352"/>
    <mergeCell ref="H367:N367"/>
    <mergeCell ref="H368:N368"/>
    <mergeCell ref="H356:M356"/>
    <mergeCell ref="H359:N359"/>
    <mergeCell ref="H360:N360"/>
    <mergeCell ref="H361:N361"/>
    <mergeCell ref="H365:M365"/>
    <mergeCell ref="H369:N369"/>
    <mergeCell ref="H375:M375"/>
    <mergeCell ref="B44:F44"/>
    <mergeCell ref="H1:N1"/>
    <mergeCell ref="H21:N21"/>
    <mergeCell ref="A1:F1"/>
    <mergeCell ref="B3:F3"/>
    <mergeCell ref="H3:N3"/>
    <mergeCell ref="H6:N6"/>
    <mergeCell ref="B20:F20"/>
    <mergeCell ref="H24:N24"/>
    <mergeCell ref="H34:N34"/>
    <mergeCell ref="H37:N37"/>
    <mergeCell ref="A37:B37"/>
    <mergeCell ref="B33:F33"/>
    <mergeCell ref="B62:F62"/>
    <mergeCell ref="B84:F84"/>
    <mergeCell ref="B130:F130"/>
    <mergeCell ref="B96:F96"/>
    <mergeCell ref="H73:N73"/>
    <mergeCell ref="H116:N116"/>
    <mergeCell ref="H119:N119"/>
    <mergeCell ref="H131:N131"/>
    <mergeCell ref="H54:N54"/>
    <mergeCell ref="A54:F54"/>
    <mergeCell ref="H63:N63"/>
    <mergeCell ref="H76:N76"/>
    <mergeCell ref="H87:N87"/>
    <mergeCell ref="B72:F72"/>
    <mergeCell ref="B314:F314"/>
    <mergeCell ref="B298:F298"/>
    <mergeCell ref="A302:B302"/>
    <mergeCell ref="A306:B306"/>
    <mergeCell ref="H143:N143"/>
    <mergeCell ref="I167:K167"/>
    <mergeCell ref="H140:N140"/>
    <mergeCell ref="H153:N153"/>
    <mergeCell ref="B119:F119"/>
    <mergeCell ref="B153:F153"/>
    <mergeCell ref="H104:N104"/>
    <mergeCell ref="B108:F108"/>
    <mergeCell ref="B242:F242"/>
    <mergeCell ref="H90:N90"/>
    <mergeCell ref="H101:N101"/>
    <mergeCell ref="H128:N128"/>
    <mergeCell ref="H342:N342"/>
    <mergeCell ref="H343:N343"/>
    <mergeCell ref="H344:N344"/>
    <mergeCell ref="B230:F230"/>
    <mergeCell ref="B189:F189"/>
    <mergeCell ref="B140:F140"/>
    <mergeCell ref="B177:F177"/>
    <mergeCell ref="B208:F208"/>
    <mergeCell ref="B198:F198"/>
    <mergeCell ref="B164:F164"/>
    <mergeCell ref="B219:F219"/>
    <mergeCell ref="H150:N150"/>
    <mergeCell ref="H330:N330"/>
    <mergeCell ref="H331:N331"/>
    <mergeCell ref="H332:N332"/>
    <mergeCell ref="H315:N315"/>
    <mergeCell ref="H318:N318"/>
    <mergeCell ref="H316:N316"/>
    <mergeCell ref="H178:N178"/>
    <mergeCell ref="H180:K180"/>
    <mergeCell ref="H428:M428"/>
    <mergeCell ref="H430:N430"/>
    <mergeCell ref="H431:N431"/>
    <mergeCell ref="P463:V463"/>
    <mergeCell ref="P464:V464"/>
    <mergeCell ref="P465:V465"/>
    <mergeCell ref="H457:N457"/>
    <mergeCell ref="H458:N458"/>
    <mergeCell ref="H462:M462"/>
    <mergeCell ref="P484:V484"/>
    <mergeCell ref="P485:V485"/>
    <mergeCell ref="P486:V486"/>
    <mergeCell ref="P492:U492"/>
    <mergeCell ref="P473:U473"/>
    <mergeCell ref="P448:U448"/>
    <mergeCell ref="P395:V395"/>
    <mergeCell ref="P396:V396"/>
    <mergeCell ref="P398:V398"/>
    <mergeCell ref="P404:U404"/>
    <mergeCell ref="P425:V425"/>
    <mergeCell ref="P426:V426"/>
    <mergeCell ref="P427:V427"/>
    <mergeCell ref="P437:U437"/>
    <mergeCell ref="P439:V439"/>
    <mergeCell ref="P440:V440"/>
    <mergeCell ref="P441:V441"/>
    <mergeCell ref="P453:V453"/>
    <mergeCell ref="P454:V454"/>
    <mergeCell ref="P455:V455"/>
    <mergeCell ref="P459:U459"/>
    <mergeCell ref="P542:V542"/>
    <mergeCell ref="P543:V543"/>
    <mergeCell ref="P544:V544"/>
    <mergeCell ref="P549:U549"/>
    <mergeCell ref="P518:V518"/>
    <mergeCell ref="P519:V519"/>
    <mergeCell ref="P530:U530"/>
    <mergeCell ref="P496:V496"/>
    <mergeCell ref="P497:V497"/>
    <mergeCell ref="P498:V498"/>
    <mergeCell ref="P502:U502"/>
    <mergeCell ref="P506:V506"/>
    <mergeCell ref="P507:V507"/>
    <mergeCell ref="P508:V508"/>
    <mergeCell ref="P514:U514"/>
    <mergeCell ref="P517:V517"/>
  </mergeCells>
  <phoneticPr fontId="12" type="noConversion"/>
  <hyperlinks>
    <hyperlink ref="E4" display="durarqui81@hotmail.com"/>
  </hyperlinks>
  <pageMargins left="0.74803149606299213" right="0.74803149606299213" top="1.1811023622047245" bottom="0.98425196850393704"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sheetPr>
  <dimension ref="A1:H13"/>
  <sheetViews>
    <sheetView workbookViewId="0">
      <selection activeCell="E4" sqref="E4:H4"/>
    </sheetView>
  </sheetViews>
  <sheetFormatPr baseColWidth="10" defaultRowHeight="15" x14ac:dyDescent="0.25"/>
  <cols>
    <col min="2" max="2" width="9.28515625" customWidth="1"/>
    <col min="5" max="5" width="12.85546875" customWidth="1"/>
    <col min="6" max="6" width="5.7109375" customWidth="1"/>
    <col min="7" max="7" width="14.42578125" customWidth="1"/>
  </cols>
  <sheetData>
    <row r="1" spans="1:8" ht="8.25" customHeight="1" x14ac:dyDescent="0.25"/>
    <row r="2" spans="1:8" ht="21" customHeight="1" x14ac:dyDescent="0.25">
      <c r="E2" s="1358" t="s">
        <v>1077</v>
      </c>
      <c r="F2" s="1358"/>
      <c r="H2" s="275">
        <v>130000</v>
      </c>
    </row>
    <row r="3" spans="1:8" ht="15.75" customHeight="1" x14ac:dyDescent="0.25">
      <c r="C3" s="1360" t="s">
        <v>1078</v>
      </c>
      <c r="D3" s="1360"/>
      <c r="E3" s="1360"/>
      <c r="F3" s="277">
        <v>9</v>
      </c>
      <c r="G3" s="277" t="s">
        <v>199</v>
      </c>
      <c r="H3" s="277">
        <v>2013</v>
      </c>
    </row>
    <row r="4" spans="1:8" ht="19.5" customHeight="1" x14ac:dyDescent="0.25">
      <c r="D4" s="340"/>
      <c r="E4" s="1359" t="s">
        <v>2468</v>
      </c>
      <c r="F4" s="1359"/>
      <c r="G4" s="1359"/>
      <c r="H4" s="1359"/>
    </row>
    <row r="5" spans="1:8" ht="13.5" customHeight="1" x14ac:dyDescent="0.25">
      <c r="A5" s="787"/>
      <c r="B5" s="340"/>
      <c r="D5" s="276" t="s">
        <v>1078</v>
      </c>
      <c r="E5" s="340"/>
      <c r="F5" s="340">
        <v>31</v>
      </c>
      <c r="G5" s="278" t="s">
        <v>1185</v>
      </c>
      <c r="H5" s="340">
        <v>2014</v>
      </c>
    </row>
    <row r="7" spans="1:8" x14ac:dyDescent="0.25">
      <c r="B7" s="520" t="s">
        <v>2471</v>
      </c>
    </row>
    <row r="12" spans="1:8" ht="20.25" customHeight="1" x14ac:dyDescent="0.25">
      <c r="B12" s="1361" t="s">
        <v>2469</v>
      </c>
      <c r="C12" s="1361"/>
      <c r="D12" s="1361"/>
      <c r="E12" s="1361"/>
      <c r="F12" s="580"/>
    </row>
    <row r="13" spans="1:8" x14ac:dyDescent="0.25">
      <c r="B13" t="s">
        <v>2470</v>
      </c>
      <c r="E13" s="1357"/>
      <c r="F13" s="1357"/>
      <c r="G13" s="1357"/>
      <c r="H13" s="1357"/>
    </row>
  </sheetData>
  <mergeCells count="5">
    <mergeCell ref="E13:H13"/>
    <mergeCell ref="E2:F2"/>
    <mergeCell ref="E4:H4"/>
    <mergeCell ref="C3:E3"/>
    <mergeCell ref="B12:E12"/>
  </mergeCells>
  <phoneticPr fontId="12" type="noConversion"/>
  <pageMargins left="0.74803149606299213" right="0.74803149606299213" top="0.19685039370078741" bottom="0.98425196850393704" header="0" footer="0"/>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4"/>
  </sheetPr>
  <dimension ref="A1:IV191"/>
  <sheetViews>
    <sheetView workbookViewId="0">
      <selection activeCell="E158" sqref="E158"/>
    </sheetView>
  </sheetViews>
  <sheetFormatPr baseColWidth="10" defaultRowHeight="13.5" x14ac:dyDescent="0.25"/>
  <cols>
    <col min="1" max="1" width="43.140625" style="241" customWidth="1"/>
    <col min="2" max="2" width="12.7109375" style="243" bestFit="1" customWidth="1"/>
    <col min="3" max="3" width="12" style="243" bestFit="1" customWidth="1"/>
    <col min="4" max="4" width="13.7109375" style="247" customWidth="1"/>
    <col min="5" max="5" width="49" style="243" customWidth="1"/>
    <col min="6" max="6" width="11.42578125" style="271"/>
    <col min="7" max="16384" width="11.42578125" style="241"/>
  </cols>
  <sheetData>
    <row r="1" spans="1:256" ht="29.25" customHeight="1" x14ac:dyDescent="0.25">
      <c r="A1" s="1367" t="s">
        <v>599</v>
      </c>
      <c r="B1" s="1368"/>
      <c r="C1" s="1368"/>
      <c r="D1" s="1368"/>
      <c r="E1" s="1368"/>
      <c r="F1" s="332"/>
    </row>
    <row r="2" spans="1:256" ht="59.25" customHeight="1" x14ac:dyDescent="0.25">
      <c r="A2" s="1368"/>
      <c r="B2" s="1368"/>
      <c r="C2" s="1368"/>
      <c r="D2" s="1368"/>
      <c r="E2" s="1368"/>
      <c r="F2" s="332"/>
    </row>
    <row r="3" spans="1:256" s="243" customFormat="1" ht="33.75" customHeight="1" x14ac:dyDescent="0.25">
      <c r="A3" s="242" t="s">
        <v>600</v>
      </c>
      <c r="B3" s="242" t="s">
        <v>601</v>
      </c>
      <c r="C3" s="242" t="s">
        <v>602</v>
      </c>
      <c r="D3" s="242" t="s">
        <v>603</v>
      </c>
      <c r="E3" s="242" t="s">
        <v>604</v>
      </c>
      <c r="F3" s="333"/>
    </row>
    <row r="4" spans="1:256" s="243" customFormat="1" ht="33.75" customHeight="1" x14ac:dyDescent="0.25">
      <c r="A4" s="323" t="s">
        <v>1233</v>
      </c>
      <c r="B4" s="243" t="s">
        <v>1266</v>
      </c>
      <c r="D4" s="243" t="s">
        <v>1267</v>
      </c>
      <c r="E4" s="331" t="s">
        <v>1268</v>
      </c>
      <c r="F4" s="1371" t="s">
        <v>1288</v>
      </c>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t="s">
        <v>1233</v>
      </c>
      <c r="DL4" s="323" t="s">
        <v>1233</v>
      </c>
      <c r="DM4" s="323" t="s">
        <v>1233</v>
      </c>
      <c r="DN4" s="323" t="s">
        <v>1233</v>
      </c>
      <c r="DO4" s="323" t="s">
        <v>1233</v>
      </c>
      <c r="DP4" s="323" t="s">
        <v>1233</v>
      </c>
      <c r="DQ4" s="323" t="s">
        <v>1233</v>
      </c>
      <c r="DR4" s="323" t="s">
        <v>1233</v>
      </c>
      <c r="DS4" s="323" t="s">
        <v>1233</v>
      </c>
      <c r="DT4" s="323" t="s">
        <v>1233</v>
      </c>
      <c r="DU4" s="323" t="s">
        <v>1233</v>
      </c>
      <c r="DV4" s="323" t="s">
        <v>1233</v>
      </c>
      <c r="DW4" s="323" t="s">
        <v>1233</v>
      </c>
      <c r="DX4" s="323" t="s">
        <v>1233</v>
      </c>
      <c r="DY4" s="323" t="s">
        <v>1233</v>
      </c>
      <c r="DZ4" s="323" t="s">
        <v>1233</v>
      </c>
      <c r="EA4" s="323" t="s">
        <v>1233</v>
      </c>
      <c r="EB4" s="323" t="s">
        <v>1233</v>
      </c>
      <c r="EC4" s="323" t="s">
        <v>1233</v>
      </c>
      <c r="ED4" s="323" t="s">
        <v>1233</v>
      </c>
      <c r="EE4" s="323" t="s">
        <v>1233</v>
      </c>
      <c r="EF4" s="323" t="s">
        <v>1233</v>
      </c>
      <c r="EG4" s="323" t="s">
        <v>1233</v>
      </c>
      <c r="EH4" s="323" t="s">
        <v>1233</v>
      </c>
      <c r="EI4" s="323" t="s">
        <v>1233</v>
      </c>
      <c r="EJ4" s="323" t="s">
        <v>1233</v>
      </c>
      <c r="EK4" s="323" t="s">
        <v>1233</v>
      </c>
      <c r="EL4" s="323" t="s">
        <v>1233</v>
      </c>
      <c r="EM4" s="323" t="s">
        <v>1233</v>
      </c>
      <c r="EN4" s="323" t="s">
        <v>1233</v>
      </c>
      <c r="EO4" s="323" t="s">
        <v>1233</v>
      </c>
      <c r="EP4" s="323" t="s">
        <v>1233</v>
      </c>
      <c r="EQ4" s="323" t="s">
        <v>1233</v>
      </c>
      <c r="ER4" s="323" t="s">
        <v>1233</v>
      </c>
      <c r="ES4" s="323" t="s">
        <v>1233</v>
      </c>
      <c r="ET4" s="323" t="s">
        <v>1233</v>
      </c>
      <c r="EU4" s="323" t="s">
        <v>1233</v>
      </c>
      <c r="EV4" s="323" t="s">
        <v>1233</v>
      </c>
      <c r="EW4" s="323" t="s">
        <v>1233</v>
      </c>
      <c r="EX4" s="323" t="s">
        <v>1233</v>
      </c>
      <c r="EY4" s="323" t="s">
        <v>1233</v>
      </c>
      <c r="EZ4" s="323" t="s">
        <v>1233</v>
      </c>
      <c r="FA4" s="323" t="s">
        <v>1233</v>
      </c>
      <c r="FB4" s="323" t="s">
        <v>1233</v>
      </c>
      <c r="FC4" s="323" t="s">
        <v>1233</v>
      </c>
      <c r="FD4" s="323" t="s">
        <v>1233</v>
      </c>
      <c r="FE4" s="323" t="s">
        <v>1233</v>
      </c>
      <c r="FF4" s="323" t="s">
        <v>1233</v>
      </c>
      <c r="FG4" s="323" t="s">
        <v>1233</v>
      </c>
      <c r="FH4" s="323" t="s">
        <v>1233</v>
      </c>
      <c r="FI4" s="323" t="s">
        <v>1233</v>
      </c>
      <c r="FJ4" s="323" t="s">
        <v>1233</v>
      </c>
      <c r="FK4" s="323" t="s">
        <v>1233</v>
      </c>
      <c r="FL4" s="323" t="s">
        <v>1233</v>
      </c>
      <c r="FM4" s="323" t="s">
        <v>1233</v>
      </c>
      <c r="FN4" s="323" t="s">
        <v>1233</v>
      </c>
      <c r="FO4" s="323" t="s">
        <v>1233</v>
      </c>
      <c r="FP4" s="323" t="s">
        <v>1233</v>
      </c>
      <c r="FQ4" s="323" t="s">
        <v>1233</v>
      </c>
      <c r="FR4" s="323" t="s">
        <v>1233</v>
      </c>
      <c r="FS4" s="323" t="s">
        <v>1233</v>
      </c>
      <c r="FT4" s="323" t="s">
        <v>1233</v>
      </c>
      <c r="FU4" s="323" t="s">
        <v>1233</v>
      </c>
      <c r="FV4" s="323" t="s">
        <v>1233</v>
      </c>
      <c r="FW4" s="323" t="s">
        <v>1233</v>
      </c>
      <c r="FX4" s="323" t="s">
        <v>1233</v>
      </c>
      <c r="FY4" s="323" t="s">
        <v>1233</v>
      </c>
      <c r="FZ4" s="323" t="s">
        <v>1233</v>
      </c>
      <c r="GA4" s="323" t="s">
        <v>1233</v>
      </c>
      <c r="GB4" s="323" t="s">
        <v>1233</v>
      </c>
      <c r="GC4" s="323" t="s">
        <v>1233</v>
      </c>
      <c r="GD4" s="323" t="s">
        <v>1233</v>
      </c>
      <c r="GE4" s="323" t="s">
        <v>1233</v>
      </c>
      <c r="GF4" s="323" t="s">
        <v>1233</v>
      </c>
      <c r="GG4" s="323" t="s">
        <v>1233</v>
      </c>
      <c r="GH4" s="323" t="s">
        <v>1233</v>
      </c>
      <c r="GI4" s="323" t="s">
        <v>1233</v>
      </c>
      <c r="GJ4" s="323" t="s">
        <v>1233</v>
      </c>
      <c r="GK4" s="323" t="s">
        <v>1233</v>
      </c>
      <c r="GL4" s="323" t="s">
        <v>1233</v>
      </c>
      <c r="GM4" s="323" t="s">
        <v>1233</v>
      </c>
      <c r="GN4" s="323" t="s">
        <v>1233</v>
      </c>
      <c r="GO4" s="323" t="s">
        <v>1233</v>
      </c>
      <c r="GP4" s="323" t="s">
        <v>1233</v>
      </c>
      <c r="GQ4" s="323" t="s">
        <v>1233</v>
      </c>
      <c r="GR4" s="323" t="s">
        <v>1233</v>
      </c>
      <c r="GS4" s="323" t="s">
        <v>1233</v>
      </c>
      <c r="GT4" s="323" t="s">
        <v>1233</v>
      </c>
      <c r="GU4" s="323" t="s">
        <v>1233</v>
      </c>
      <c r="GV4" s="323" t="s">
        <v>1233</v>
      </c>
      <c r="GW4" s="323" t="s">
        <v>1233</v>
      </c>
      <c r="GX4" s="323" t="s">
        <v>1233</v>
      </c>
      <c r="GY4" s="323" t="s">
        <v>1233</v>
      </c>
      <c r="GZ4" s="323" t="s">
        <v>1233</v>
      </c>
      <c r="HA4" s="323" t="s">
        <v>1233</v>
      </c>
      <c r="HB4" s="323" t="s">
        <v>1233</v>
      </c>
      <c r="HC4" s="323" t="s">
        <v>1233</v>
      </c>
      <c r="HD4" s="323" t="s">
        <v>1233</v>
      </c>
      <c r="HE4" s="323" t="s">
        <v>1233</v>
      </c>
      <c r="HF4" s="323" t="s">
        <v>1233</v>
      </c>
      <c r="HG4" s="323" t="s">
        <v>1233</v>
      </c>
      <c r="HH4" s="323" t="s">
        <v>1233</v>
      </c>
      <c r="HI4" s="323" t="s">
        <v>1233</v>
      </c>
      <c r="HJ4" s="323" t="s">
        <v>1233</v>
      </c>
      <c r="HK4" s="323" t="s">
        <v>1233</v>
      </c>
      <c r="HL4" s="323" t="s">
        <v>1233</v>
      </c>
      <c r="HM4" s="323" t="s">
        <v>1233</v>
      </c>
      <c r="HN4" s="323" t="s">
        <v>1233</v>
      </c>
      <c r="HO4" s="323" t="s">
        <v>1233</v>
      </c>
      <c r="HP4" s="323" t="s">
        <v>1233</v>
      </c>
      <c r="HQ4" s="323" t="s">
        <v>1233</v>
      </c>
      <c r="HR4" s="323" t="s">
        <v>1233</v>
      </c>
      <c r="HS4" s="323" t="s">
        <v>1233</v>
      </c>
      <c r="HT4" s="323" t="s">
        <v>1233</v>
      </c>
      <c r="HU4" s="323" t="s">
        <v>1233</v>
      </c>
      <c r="HV4" s="323" t="s">
        <v>1233</v>
      </c>
      <c r="HW4" s="323" t="s">
        <v>1233</v>
      </c>
      <c r="HX4" s="323" t="s">
        <v>1233</v>
      </c>
      <c r="HY4" s="323" t="s">
        <v>1233</v>
      </c>
      <c r="HZ4" s="323" t="s">
        <v>1233</v>
      </c>
      <c r="IA4" s="323" t="s">
        <v>1233</v>
      </c>
      <c r="IB4" s="323" t="s">
        <v>1233</v>
      </c>
      <c r="IC4" s="323" t="s">
        <v>1233</v>
      </c>
      <c r="ID4" s="323" t="s">
        <v>1233</v>
      </c>
      <c r="IE4" s="323" t="s">
        <v>1233</v>
      </c>
      <c r="IF4" s="323" t="s">
        <v>1233</v>
      </c>
      <c r="IG4" s="323" t="s">
        <v>1233</v>
      </c>
      <c r="IH4" s="323" t="s">
        <v>1233</v>
      </c>
      <c r="II4" s="323" t="s">
        <v>1233</v>
      </c>
      <c r="IJ4" s="323" t="s">
        <v>1233</v>
      </c>
      <c r="IK4" s="323" t="s">
        <v>1233</v>
      </c>
      <c r="IL4" s="323" t="s">
        <v>1233</v>
      </c>
      <c r="IM4" s="323" t="s">
        <v>1233</v>
      </c>
      <c r="IN4" s="323" t="s">
        <v>1233</v>
      </c>
      <c r="IO4" s="323" t="s">
        <v>1233</v>
      </c>
      <c r="IP4" s="323" t="s">
        <v>1233</v>
      </c>
      <c r="IQ4" s="323" t="s">
        <v>1233</v>
      </c>
      <c r="IR4" s="323" t="s">
        <v>1233</v>
      </c>
      <c r="IS4" s="323" t="s">
        <v>1233</v>
      </c>
      <c r="IT4" s="323" t="s">
        <v>1233</v>
      </c>
      <c r="IU4" s="323" t="s">
        <v>1233</v>
      </c>
      <c r="IV4" s="323" t="s">
        <v>1233</v>
      </c>
    </row>
    <row r="5" spans="1:256" s="243" customFormat="1" ht="33.75" customHeight="1" x14ac:dyDescent="0.25">
      <c r="A5" s="323" t="s">
        <v>1234</v>
      </c>
      <c r="B5" s="323" t="s">
        <v>1262</v>
      </c>
      <c r="C5" s="323"/>
      <c r="D5" s="323"/>
      <c r="E5" s="328" t="s">
        <v>1263</v>
      </c>
      <c r="F5" s="1371"/>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3"/>
      <c r="DG5" s="323"/>
      <c r="DH5" s="323"/>
      <c r="DI5" s="323"/>
      <c r="DJ5" s="323"/>
      <c r="DK5" s="323" t="s">
        <v>1234</v>
      </c>
      <c r="DL5" s="323" t="s">
        <v>1234</v>
      </c>
      <c r="DM5" s="323" t="s">
        <v>1234</v>
      </c>
      <c r="DN5" s="323" t="s">
        <v>1234</v>
      </c>
      <c r="DO5" s="323" t="s">
        <v>1234</v>
      </c>
      <c r="DP5" s="323" t="s">
        <v>1234</v>
      </c>
      <c r="DQ5" s="323" t="s">
        <v>1234</v>
      </c>
      <c r="DR5" s="323" t="s">
        <v>1234</v>
      </c>
      <c r="DS5" s="323" t="s">
        <v>1234</v>
      </c>
      <c r="DT5" s="323" t="s">
        <v>1234</v>
      </c>
      <c r="DU5" s="323" t="s">
        <v>1234</v>
      </c>
      <c r="DV5" s="323" t="s">
        <v>1234</v>
      </c>
      <c r="DW5" s="323" t="s">
        <v>1234</v>
      </c>
      <c r="DX5" s="323" t="s">
        <v>1234</v>
      </c>
      <c r="DY5" s="323" t="s">
        <v>1234</v>
      </c>
      <c r="DZ5" s="323" t="s">
        <v>1234</v>
      </c>
      <c r="EA5" s="323" t="s">
        <v>1234</v>
      </c>
      <c r="EB5" s="323" t="s">
        <v>1234</v>
      </c>
      <c r="EC5" s="323" t="s">
        <v>1234</v>
      </c>
      <c r="ED5" s="323" t="s">
        <v>1234</v>
      </c>
      <c r="EE5" s="323" t="s">
        <v>1234</v>
      </c>
      <c r="EF5" s="323" t="s">
        <v>1234</v>
      </c>
      <c r="EG5" s="323" t="s">
        <v>1234</v>
      </c>
      <c r="EH5" s="323" t="s">
        <v>1234</v>
      </c>
      <c r="EI5" s="323" t="s">
        <v>1234</v>
      </c>
      <c r="EJ5" s="323" t="s">
        <v>1234</v>
      </c>
      <c r="EK5" s="323" t="s">
        <v>1234</v>
      </c>
      <c r="EL5" s="323" t="s">
        <v>1234</v>
      </c>
      <c r="EM5" s="323" t="s">
        <v>1234</v>
      </c>
      <c r="EN5" s="323" t="s">
        <v>1234</v>
      </c>
      <c r="EO5" s="323" t="s">
        <v>1234</v>
      </c>
      <c r="EP5" s="323" t="s">
        <v>1234</v>
      </c>
      <c r="EQ5" s="323" t="s">
        <v>1234</v>
      </c>
      <c r="ER5" s="323" t="s">
        <v>1234</v>
      </c>
      <c r="ES5" s="323" t="s">
        <v>1234</v>
      </c>
      <c r="ET5" s="323" t="s">
        <v>1234</v>
      </c>
      <c r="EU5" s="323" t="s">
        <v>1234</v>
      </c>
      <c r="EV5" s="323" t="s">
        <v>1234</v>
      </c>
      <c r="EW5" s="323" t="s">
        <v>1234</v>
      </c>
      <c r="EX5" s="323" t="s">
        <v>1234</v>
      </c>
      <c r="EY5" s="323" t="s">
        <v>1234</v>
      </c>
      <c r="EZ5" s="323" t="s">
        <v>1234</v>
      </c>
      <c r="FA5" s="323" t="s">
        <v>1234</v>
      </c>
      <c r="FB5" s="323" t="s">
        <v>1234</v>
      </c>
      <c r="FC5" s="323" t="s">
        <v>1234</v>
      </c>
      <c r="FD5" s="323" t="s">
        <v>1234</v>
      </c>
      <c r="FE5" s="323" t="s">
        <v>1234</v>
      </c>
      <c r="FF5" s="323" t="s">
        <v>1234</v>
      </c>
      <c r="FG5" s="323" t="s">
        <v>1234</v>
      </c>
      <c r="FH5" s="323" t="s">
        <v>1234</v>
      </c>
      <c r="FI5" s="323" t="s">
        <v>1234</v>
      </c>
      <c r="FJ5" s="323" t="s">
        <v>1234</v>
      </c>
      <c r="FK5" s="323" t="s">
        <v>1234</v>
      </c>
      <c r="FL5" s="323" t="s">
        <v>1234</v>
      </c>
      <c r="FM5" s="323" t="s">
        <v>1234</v>
      </c>
      <c r="FN5" s="323" t="s">
        <v>1234</v>
      </c>
      <c r="FO5" s="323" t="s">
        <v>1234</v>
      </c>
      <c r="FP5" s="323" t="s">
        <v>1234</v>
      </c>
      <c r="FQ5" s="323" t="s">
        <v>1234</v>
      </c>
      <c r="FR5" s="323" t="s">
        <v>1234</v>
      </c>
      <c r="FS5" s="323" t="s">
        <v>1234</v>
      </c>
      <c r="FT5" s="323" t="s">
        <v>1234</v>
      </c>
      <c r="FU5" s="323" t="s">
        <v>1234</v>
      </c>
      <c r="FV5" s="323" t="s">
        <v>1234</v>
      </c>
      <c r="FW5" s="323" t="s">
        <v>1234</v>
      </c>
      <c r="FX5" s="323" t="s">
        <v>1234</v>
      </c>
      <c r="FY5" s="323" t="s">
        <v>1234</v>
      </c>
      <c r="FZ5" s="323" t="s">
        <v>1234</v>
      </c>
      <c r="GA5" s="323" t="s">
        <v>1234</v>
      </c>
      <c r="GB5" s="323" t="s">
        <v>1234</v>
      </c>
      <c r="GC5" s="323" t="s">
        <v>1234</v>
      </c>
      <c r="GD5" s="323" t="s">
        <v>1234</v>
      </c>
      <c r="GE5" s="323" t="s">
        <v>1234</v>
      </c>
      <c r="GF5" s="323" t="s">
        <v>1234</v>
      </c>
      <c r="GG5" s="323" t="s">
        <v>1234</v>
      </c>
      <c r="GH5" s="323" t="s">
        <v>1234</v>
      </c>
      <c r="GI5" s="323" t="s">
        <v>1234</v>
      </c>
      <c r="GJ5" s="323" t="s">
        <v>1234</v>
      </c>
      <c r="GK5" s="323" t="s">
        <v>1234</v>
      </c>
      <c r="GL5" s="323" t="s">
        <v>1234</v>
      </c>
      <c r="GM5" s="323" t="s">
        <v>1234</v>
      </c>
      <c r="GN5" s="323" t="s">
        <v>1234</v>
      </c>
      <c r="GO5" s="323" t="s">
        <v>1234</v>
      </c>
      <c r="GP5" s="323" t="s">
        <v>1234</v>
      </c>
      <c r="GQ5" s="323" t="s">
        <v>1234</v>
      </c>
      <c r="GR5" s="323" t="s">
        <v>1234</v>
      </c>
      <c r="GS5" s="323" t="s">
        <v>1234</v>
      </c>
      <c r="GT5" s="323" t="s">
        <v>1234</v>
      </c>
      <c r="GU5" s="323" t="s">
        <v>1234</v>
      </c>
      <c r="GV5" s="323" t="s">
        <v>1234</v>
      </c>
      <c r="GW5" s="323" t="s">
        <v>1234</v>
      </c>
      <c r="GX5" s="323" t="s">
        <v>1234</v>
      </c>
      <c r="GY5" s="323" t="s">
        <v>1234</v>
      </c>
      <c r="GZ5" s="323" t="s">
        <v>1234</v>
      </c>
      <c r="HA5" s="323" t="s">
        <v>1234</v>
      </c>
      <c r="HB5" s="323" t="s">
        <v>1234</v>
      </c>
      <c r="HC5" s="323" t="s">
        <v>1234</v>
      </c>
      <c r="HD5" s="323" t="s">
        <v>1234</v>
      </c>
      <c r="HE5" s="323" t="s">
        <v>1234</v>
      </c>
      <c r="HF5" s="323" t="s">
        <v>1234</v>
      </c>
      <c r="HG5" s="323" t="s">
        <v>1234</v>
      </c>
      <c r="HH5" s="323" t="s">
        <v>1234</v>
      </c>
      <c r="HI5" s="323" t="s">
        <v>1234</v>
      </c>
      <c r="HJ5" s="323" t="s">
        <v>1234</v>
      </c>
      <c r="HK5" s="323" t="s">
        <v>1234</v>
      </c>
      <c r="HL5" s="323" t="s">
        <v>1234</v>
      </c>
      <c r="HM5" s="323" t="s">
        <v>1234</v>
      </c>
      <c r="HN5" s="323" t="s">
        <v>1234</v>
      </c>
      <c r="HO5" s="323" t="s">
        <v>1234</v>
      </c>
      <c r="HP5" s="323" t="s">
        <v>1234</v>
      </c>
      <c r="HQ5" s="323" t="s">
        <v>1234</v>
      </c>
      <c r="HR5" s="323" t="s">
        <v>1234</v>
      </c>
      <c r="HS5" s="323" t="s">
        <v>1234</v>
      </c>
      <c r="HT5" s="323" t="s">
        <v>1234</v>
      </c>
      <c r="HU5" s="323" t="s">
        <v>1234</v>
      </c>
      <c r="HV5" s="323" t="s">
        <v>1234</v>
      </c>
      <c r="HW5" s="323" t="s">
        <v>1234</v>
      </c>
      <c r="HX5" s="323" t="s">
        <v>1234</v>
      </c>
      <c r="HY5" s="323" t="s">
        <v>1234</v>
      </c>
      <c r="HZ5" s="323" t="s">
        <v>1234</v>
      </c>
      <c r="IA5" s="323" t="s">
        <v>1234</v>
      </c>
      <c r="IB5" s="323" t="s">
        <v>1234</v>
      </c>
      <c r="IC5" s="323" t="s">
        <v>1234</v>
      </c>
      <c r="ID5" s="323" t="s">
        <v>1234</v>
      </c>
      <c r="IE5" s="323" t="s">
        <v>1234</v>
      </c>
      <c r="IF5" s="323" t="s">
        <v>1234</v>
      </c>
      <c r="IG5" s="323" t="s">
        <v>1234</v>
      </c>
      <c r="IH5" s="323" t="s">
        <v>1234</v>
      </c>
      <c r="II5" s="323" t="s">
        <v>1234</v>
      </c>
      <c r="IJ5" s="323" t="s">
        <v>1234</v>
      </c>
      <c r="IK5" s="323" t="s">
        <v>1234</v>
      </c>
      <c r="IL5" s="323" t="s">
        <v>1234</v>
      </c>
      <c r="IM5" s="323" t="s">
        <v>1234</v>
      </c>
      <c r="IN5" s="323" t="s">
        <v>1234</v>
      </c>
      <c r="IO5" s="323" t="s">
        <v>1234</v>
      </c>
      <c r="IP5" s="323" t="s">
        <v>1234</v>
      </c>
      <c r="IQ5" s="323" t="s">
        <v>1234</v>
      </c>
      <c r="IR5" s="323" t="s">
        <v>1234</v>
      </c>
      <c r="IS5" s="323" t="s">
        <v>1234</v>
      </c>
      <c r="IT5" s="323" t="s">
        <v>1234</v>
      </c>
      <c r="IU5" s="323" t="s">
        <v>1234</v>
      </c>
      <c r="IV5" s="323" t="s">
        <v>1234</v>
      </c>
    </row>
    <row r="6" spans="1:256" s="243" customFormat="1" ht="33.75" customHeight="1" x14ac:dyDescent="0.25">
      <c r="A6" s="323" t="s">
        <v>1299</v>
      </c>
      <c r="B6" s="323" t="s">
        <v>1300</v>
      </c>
      <c r="C6" s="323"/>
      <c r="D6" s="323" t="s">
        <v>1301</v>
      </c>
      <c r="E6" s="328" t="s">
        <v>1302</v>
      </c>
      <c r="F6" s="1371"/>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3"/>
      <c r="DG6" s="323"/>
      <c r="DH6" s="323"/>
      <c r="DI6" s="323"/>
      <c r="DJ6" s="323"/>
      <c r="DK6" s="323"/>
      <c r="DL6" s="323"/>
      <c r="DM6" s="323"/>
      <c r="DN6" s="323"/>
      <c r="DO6" s="323"/>
      <c r="DP6" s="323"/>
      <c r="DQ6" s="323"/>
      <c r="DR6" s="323"/>
      <c r="DS6" s="323"/>
      <c r="DT6" s="323"/>
      <c r="DU6" s="323"/>
      <c r="DV6" s="323"/>
      <c r="DW6" s="323"/>
      <c r="DX6" s="323"/>
      <c r="DY6" s="323"/>
      <c r="DZ6" s="323"/>
      <c r="EA6" s="323"/>
      <c r="EB6" s="323"/>
      <c r="EC6" s="323"/>
      <c r="ED6" s="323"/>
      <c r="EE6" s="323"/>
      <c r="EF6" s="323"/>
      <c r="EG6" s="323"/>
      <c r="EH6" s="323"/>
      <c r="EI6" s="323"/>
      <c r="EJ6" s="323"/>
      <c r="EK6" s="323"/>
      <c r="EL6" s="323"/>
      <c r="EM6" s="323"/>
      <c r="EN6" s="323"/>
      <c r="EO6" s="323"/>
      <c r="EP6" s="323"/>
      <c r="EQ6" s="323"/>
      <c r="ER6" s="323"/>
      <c r="ES6" s="323"/>
      <c r="ET6" s="323"/>
      <c r="EU6" s="323"/>
      <c r="EV6" s="323"/>
      <c r="EW6" s="323"/>
      <c r="EX6" s="323"/>
      <c r="EY6" s="323"/>
      <c r="EZ6" s="323"/>
      <c r="FA6" s="323"/>
      <c r="FB6" s="323"/>
      <c r="FC6" s="323"/>
      <c r="FD6" s="323"/>
      <c r="FE6" s="323"/>
      <c r="FF6" s="323"/>
      <c r="FG6" s="323"/>
      <c r="FH6" s="323"/>
      <c r="FI6" s="323"/>
      <c r="FJ6" s="323"/>
      <c r="FK6" s="323"/>
      <c r="FL6" s="323"/>
      <c r="FM6" s="323"/>
      <c r="FN6" s="323"/>
      <c r="FO6" s="323"/>
      <c r="FP6" s="323"/>
      <c r="FQ6" s="323"/>
      <c r="FR6" s="323"/>
      <c r="FS6" s="323"/>
      <c r="FT6" s="323"/>
      <c r="FU6" s="323"/>
      <c r="FV6" s="323"/>
      <c r="FW6" s="323"/>
      <c r="FX6" s="323"/>
      <c r="FY6" s="323"/>
      <c r="FZ6" s="323"/>
      <c r="GA6" s="323"/>
      <c r="GB6" s="323"/>
      <c r="GC6" s="323"/>
      <c r="GD6" s="323"/>
      <c r="GE6" s="323"/>
      <c r="GF6" s="323"/>
      <c r="GG6" s="323"/>
      <c r="GH6" s="323"/>
      <c r="GI6" s="323"/>
      <c r="GJ6" s="323"/>
      <c r="GK6" s="323"/>
      <c r="GL6" s="323"/>
      <c r="GM6" s="323"/>
      <c r="GN6" s="323"/>
      <c r="GO6" s="323"/>
      <c r="GP6" s="323"/>
      <c r="GQ6" s="323"/>
      <c r="GR6" s="323"/>
      <c r="GS6" s="323"/>
      <c r="GT6" s="323"/>
      <c r="GU6" s="323"/>
      <c r="GV6" s="323"/>
      <c r="GW6" s="323"/>
      <c r="GX6" s="323"/>
      <c r="GY6" s="323"/>
      <c r="GZ6" s="323"/>
      <c r="HA6" s="323"/>
      <c r="HB6" s="323"/>
      <c r="HC6" s="323"/>
      <c r="HD6" s="323"/>
      <c r="HE6" s="323"/>
      <c r="HF6" s="323"/>
      <c r="HG6" s="323"/>
      <c r="HH6" s="323"/>
      <c r="HI6" s="323"/>
      <c r="HJ6" s="323"/>
      <c r="HK6" s="323"/>
      <c r="HL6" s="323"/>
      <c r="HM6" s="323"/>
      <c r="HN6" s="323"/>
      <c r="HO6" s="323"/>
      <c r="HP6" s="323"/>
      <c r="HQ6" s="323"/>
      <c r="HR6" s="323"/>
      <c r="HS6" s="323"/>
      <c r="HT6" s="323"/>
      <c r="HU6" s="323"/>
      <c r="HV6" s="323"/>
      <c r="HW6" s="323"/>
      <c r="HX6" s="323"/>
      <c r="HY6" s="323"/>
      <c r="HZ6" s="323"/>
      <c r="IA6" s="323"/>
      <c r="IB6" s="323"/>
      <c r="IC6" s="323"/>
      <c r="ID6" s="323"/>
      <c r="IE6" s="323"/>
      <c r="IF6" s="323"/>
      <c r="IG6" s="323"/>
      <c r="IH6" s="323"/>
      <c r="II6" s="323"/>
      <c r="IJ6" s="323"/>
      <c r="IK6" s="323"/>
      <c r="IL6" s="323"/>
      <c r="IM6" s="323"/>
      <c r="IN6" s="323"/>
      <c r="IO6" s="323"/>
      <c r="IP6" s="323"/>
      <c r="IQ6" s="323"/>
      <c r="IR6" s="323"/>
      <c r="IS6" s="323"/>
      <c r="IT6" s="323"/>
      <c r="IU6" s="323"/>
      <c r="IV6" s="323"/>
    </row>
    <row r="7" spans="1:256" s="243" customFormat="1" ht="33.75" customHeight="1" x14ac:dyDescent="0.25">
      <c r="A7" s="323" t="s">
        <v>1235</v>
      </c>
      <c r="B7" s="323" t="s">
        <v>1264</v>
      </c>
      <c r="C7" s="323"/>
      <c r="D7" s="323"/>
      <c r="E7" s="328" t="s">
        <v>1265</v>
      </c>
      <c r="F7" s="1371"/>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t="s">
        <v>1235</v>
      </c>
      <c r="DL7" s="323" t="s">
        <v>1235</v>
      </c>
      <c r="DM7" s="323" t="s">
        <v>1235</v>
      </c>
      <c r="DN7" s="323" t="s">
        <v>1235</v>
      </c>
      <c r="DO7" s="323" t="s">
        <v>1235</v>
      </c>
      <c r="DP7" s="323" t="s">
        <v>1235</v>
      </c>
      <c r="DQ7" s="323" t="s">
        <v>1235</v>
      </c>
      <c r="DR7" s="323" t="s">
        <v>1235</v>
      </c>
      <c r="DS7" s="323" t="s">
        <v>1235</v>
      </c>
      <c r="DT7" s="323" t="s">
        <v>1235</v>
      </c>
      <c r="DU7" s="323" t="s">
        <v>1235</v>
      </c>
      <c r="DV7" s="323" t="s">
        <v>1235</v>
      </c>
      <c r="DW7" s="323" t="s">
        <v>1235</v>
      </c>
      <c r="DX7" s="323" t="s">
        <v>1235</v>
      </c>
      <c r="DY7" s="323" t="s">
        <v>1235</v>
      </c>
      <c r="DZ7" s="323" t="s">
        <v>1235</v>
      </c>
      <c r="EA7" s="323" t="s">
        <v>1235</v>
      </c>
      <c r="EB7" s="323" t="s">
        <v>1235</v>
      </c>
      <c r="EC7" s="323" t="s">
        <v>1235</v>
      </c>
      <c r="ED7" s="323" t="s">
        <v>1235</v>
      </c>
      <c r="EE7" s="323" t="s">
        <v>1235</v>
      </c>
      <c r="EF7" s="323" t="s">
        <v>1235</v>
      </c>
      <c r="EG7" s="323" t="s">
        <v>1235</v>
      </c>
      <c r="EH7" s="323" t="s">
        <v>1235</v>
      </c>
      <c r="EI7" s="323" t="s">
        <v>1235</v>
      </c>
      <c r="EJ7" s="323" t="s">
        <v>1235</v>
      </c>
      <c r="EK7" s="323" t="s">
        <v>1235</v>
      </c>
      <c r="EL7" s="323" t="s">
        <v>1235</v>
      </c>
      <c r="EM7" s="323" t="s">
        <v>1235</v>
      </c>
      <c r="EN7" s="323" t="s">
        <v>1235</v>
      </c>
      <c r="EO7" s="323" t="s">
        <v>1235</v>
      </c>
      <c r="EP7" s="323" t="s">
        <v>1235</v>
      </c>
      <c r="EQ7" s="323" t="s">
        <v>1235</v>
      </c>
      <c r="ER7" s="323" t="s">
        <v>1235</v>
      </c>
      <c r="ES7" s="323" t="s">
        <v>1235</v>
      </c>
      <c r="ET7" s="323" t="s">
        <v>1235</v>
      </c>
      <c r="EU7" s="323" t="s">
        <v>1235</v>
      </c>
      <c r="EV7" s="323" t="s">
        <v>1235</v>
      </c>
      <c r="EW7" s="323" t="s">
        <v>1235</v>
      </c>
      <c r="EX7" s="323" t="s">
        <v>1235</v>
      </c>
      <c r="EY7" s="323" t="s">
        <v>1235</v>
      </c>
      <c r="EZ7" s="323" t="s">
        <v>1235</v>
      </c>
      <c r="FA7" s="323" t="s">
        <v>1235</v>
      </c>
      <c r="FB7" s="323" t="s">
        <v>1235</v>
      </c>
      <c r="FC7" s="323" t="s">
        <v>1235</v>
      </c>
      <c r="FD7" s="323" t="s">
        <v>1235</v>
      </c>
      <c r="FE7" s="323" t="s">
        <v>1235</v>
      </c>
      <c r="FF7" s="323" t="s">
        <v>1235</v>
      </c>
      <c r="FG7" s="323" t="s">
        <v>1235</v>
      </c>
      <c r="FH7" s="323" t="s">
        <v>1235</v>
      </c>
      <c r="FI7" s="323" t="s">
        <v>1235</v>
      </c>
      <c r="FJ7" s="323" t="s">
        <v>1235</v>
      </c>
      <c r="FK7" s="323" t="s">
        <v>1235</v>
      </c>
      <c r="FL7" s="323" t="s">
        <v>1235</v>
      </c>
      <c r="FM7" s="323" t="s">
        <v>1235</v>
      </c>
      <c r="FN7" s="323" t="s">
        <v>1235</v>
      </c>
      <c r="FO7" s="323" t="s">
        <v>1235</v>
      </c>
      <c r="FP7" s="323" t="s">
        <v>1235</v>
      </c>
      <c r="FQ7" s="323" t="s">
        <v>1235</v>
      </c>
      <c r="FR7" s="323" t="s">
        <v>1235</v>
      </c>
      <c r="FS7" s="323" t="s">
        <v>1235</v>
      </c>
      <c r="FT7" s="323" t="s">
        <v>1235</v>
      </c>
      <c r="FU7" s="323" t="s">
        <v>1235</v>
      </c>
      <c r="FV7" s="323" t="s">
        <v>1235</v>
      </c>
      <c r="FW7" s="323" t="s">
        <v>1235</v>
      </c>
      <c r="FX7" s="323" t="s">
        <v>1235</v>
      </c>
      <c r="FY7" s="323" t="s">
        <v>1235</v>
      </c>
      <c r="FZ7" s="323" t="s">
        <v>1235</v>
      </c>
      <c r="GA7" s="323" t="s">
        <v>1235</v>
      </c>
      <c r="GB7" s="323" t="s">
        <v>1235</v>
      </c>
      <c r="GC7" s="323" t="s">
        <v>1235</v>
      </c>
      <c r="GD7" s="323" t="s">
        <v>1235</v>
      </c>
      <c r="GE7" s="323" t="s">
        <v>1235</v>
      </c>
      <c r="GF7" s="323" t="s">
        <v>1235</v>
      </c>
      <c r="GG7" s="323" t="s">
        <v>1235</v>
      </c>
      <c r="GH7" s="323" t="s">
        <v>1235</v>
      </c>
      <c r="GI7" s="323" t="s">
        <v>1235</v>
      </c>
      <c r="GJ7" s="323" t="s">
        <v>1235</v>
      </c>
      <c r="GK7" s="323" t="s">
        <v>1235</v>
      </c>
      <c r="GL7" s="323" t="s">
        <v>1235</v>
      </c>
      <c r="GM7" s="323" t="s">
        <v>1235</v>
      </c>
      <c r="GN7" s="323" t="s">
        <v>1235</v>
      </c>
      <c r="GO7" s="323" t="s">
        <v>1235</v>
      </c>
      <c r="GP7" s="323" t="s">
        <v>1235</v>
      </c>
      <c r="GQ7" s="323" t="s">
        <v>1235</v>
      </c>
      <c r="GR7" s="323" t="s">
        <v>1235</v>
      </c>
      <c r="GS7" s="323" t="s">
        <v>1235</v>
      </c>
      <c r="GT7" s="323" t="s">
        <v>1235</v>
      </c>
      <c r="GU7" s="323" t="s">
        <v>1235</v>
      </c>
      <c r="GV7" s="323" t="s">
        <v>1235</v>
      </c>
      <c r="GW7" s="323" t="s">
        <v>1235</v>
      </c>
      <c r="GX7" s="323" t="s">
        <v>1235</v>
      </c>
      <c r="GY7" s="323" t="s">
        <v>1235</v>
      </c>
      <c r="GZ7" s="323" t="s">
        <v>1235</v>
      </c>
      <c r="HA7" s="323" t="s">
        <v>1235</v>
      </c>
      <c r="HB7" s="323" t="s">
        <v>1235</v>
      </c>
      <c r="HC7" s="323" t="s">
        <v>1235</v>
      </c>
      <c r="HD7" s="323" t="s">
        <v>1235</v>
      </c>
      <c r="HE7" s="323" t="s">
        <v>1235</v>
      </c>
      <c r="HF7" s="323" t="s">
        <v>1235</v>
      </c>
      <c r="HG7" s="323" t="s">
        <v>1235</v>
      </c>
      <c r="HH7" s="323" t="s">
        <v>1235</v>
      </c>
      <c r="HI7" s="323" t="s">
        <v>1235</v>
      </c>
      <c r="HJ7" s="323" t="s">
        <v>1235</v>
      </c>
      <c r="HK7" s="323" t="s">
        <v>1235</v>
      </c>
      <c r="HL7" s="323" t="s">
        <v>1235</v>
      </c>
      <c r="HM7" s="323" t="s">
        <v>1235</v>
      </c>
      <c r="HN7" s="323" t="s">
        <v>1235</v>
      </c>
      <c r="HO7" s="323" t="s">
        <v>1235</v>
      </c>
      <c r="HP7" s="323" t="s">
        <v>1235</v>
      </c>
      <c r="HQ7" s="323" t="s">
        <v>1235</v>
      </c>
      <c r="HR7" s="323" t="s">
        <v>1235</v>
      </c>
      <c r="HS7" s="323" t="s">
        <v>1235</v>
      </c>
      <c r="HT7" s="323" t="s">
        <v>1235</v>
      </c>
      <c r="HU7" s="323" t="s">
        <v>1235</v>
      </c>
      <c r="HV7" s="323" t="s">
        <v>1235</v>
      </c>
      <c r="HW7" s="323" t="s">
        <v>1235</v>
      </c>
      <c r="HX7" s="323" t="s">
        <v>1235</v>
      </c>
      <c r="HY7" s="323" t="s">
        <v>1235</v>
      </c>
      <c r="HZ7" s="323" t="s">
        <v>1235</v>
      </c>
      <c r="IA7" s="323" t="s">
        <v>1235</v>
      </c>
      <c r="IB7" s="323" t="s">
        <v>1235</v>
      </c>
      <c r="IC7" s="323" t="s">
        <v>1235</v>
      </c>
      <c r="ID7" s="323" t="s">
        <v>1235</v>
      </c>
      <c r="IE7" s="323" t="s">
        <v>1235</v>
      </c>
      <c r="IF7" s="323" t="s">
        <v>1235</v>
      </c>
      <c r="IG7" s="323" t="s">
        <v>1235</v>
      </c>
      <c r="IH7" s="323" t="s">
        <v>1235</v>
      </c>
      <c r="II7" s="323" t="s">
        <v>1235</v>
      </c>
      <c r="IJ7" s="323" t="s">
        <v>1235</v>
      </c>
      <c r="IK7" s="323" t="s">
        <v>1235</v>
      </c>
      <c r="IL7" s="323" t="s">
        <v>1235</v>
      </c>
      <c r="IM7" s="323" t="s">
        <v>1235</v>
      </c>
      <c r="IN7" s="323" t="s">
        <v>1235</v>
      </c>
      <c r="IO7" s="323" t="s">
        <v>1235</v>
      </c>
      <c r="IP7" s="323" t="s">
        <v>1235</v>
      </c>
      <c r="IQ7" s="323" t="s">
        <v>1235</v>
      </c>
      <c r="IR7" s="323" t="s">
        <v>1235</v>
      </c>
      <c r="IS7" s="323" t="s">
        <v>1235</v>
      </c>
      <c r="IT7" s="323" t="s">
        <v>1235</v>
      </c>
      <c r="IU7" s="323" t="s">
        <v>1235</v>
      </c>
      <c r="IV7" s="323" t="s">
        <v>1235</v>
      </c>
    </row>
    <row r="8" spans="1:256" s="243" customFormat="1" ht="33.75" customHeight="1" x14ac:dyDescent="0.25">
      <c r="A8" s="323" t="s">
        <v>1236</v>
      </c>
      <c r="B8" s="323"/>
      <c r="C8" s="323"/>
      <c r="D8" s="323"/>
      <c r="E8" s="323"/>
      <c r="F8" s="1371"/>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3"/>
      <c r="DG8" s="323"/>
      <c r="DH8" s="323"/>
      <c r="DI8" s="323"/>
      <c r="DJ8" s="323"/>
      <c r="DK8" s="323" t="s">
        <v>1236</v>
      </c>
      <c r="DL8" s="323" t="s">
        <v>1236</v>
      </c>
      <c r="DM8" s="323" t="s">
        <v>1236</v>
      </c>
      <c r="DN8" s="323" t="s">
        <v>1236</v>
      </c>
      <c r="DO8" s="323" t="s">
        <v>1236</v>
      </c>
      <c r="DP8" s="323" t="s">
        <v>1236</v>
      </c>
      <c r="DQ8" s="323" t="s">
        <v>1236</v>
      </c>
      <c r="DR8" s="323" t="s">
        <v>1236</v>
      </c>
      <c r="DS8" s="323" t="s">
        <v>1236</v>
      </c>
      <c r="DT8" s="323" t="s">
        <v>1236</v>
      </c>
      <c r="DU8" s="323" t="s">
        <v>1236</v>
      </c>
      <c r="DV8" s="323" t="s">
        <v>1236</v>
      </c>
      <c r="DW8" s="323" t="s">
        <v>1236</v>
      </c>
      <c r="DX8" s="323" t="s">
        <v>1236</v>
      </c>
      <c r="DY8" s="323" t="s">
        <v>1236</v>
      </c>
      <c r="DZ8" s="323" t="s">
        <v>1236</v>
      </c>
      <c r="EA8" s="323" t="s">
        <v>1236</v>
      </c>
      <c r="EB8" s="323" t="s">
        <v>1236</v>
      </c>
      <c r="EC8" s="323" t="s">
        <v>1236</v>
      </c>
      <c r="ED8" s="323" t="s">
        <v>1236</v>
      </c>
      <c r="EE8" s="323" t="s">
        <v>1236</v>
      </c>
      <c r="EF8" s="323" t="s">
        <v>1236</v>
      </c>
      <c r="EG8" s="323" t="s">
        <v>1236</v>
      </c>
      <c r="EH8" s="323" t="s">
        <v>1236</v>
      </c>
      <c r="EI8" s="323" t="s">
        <v>1236</v>
      </c>
      <c r="EJ8" s="323" t="s">
        <v>1236</v>
      </c>
      <c r="EK8" s="323" t="s">
        <v>1236</v>
      </c>
      <c r="EL8" s="323" t="s">
        <v>1236</v>
      </c>
      <c r="EM8" s="323" t="s">
        <v>1236</v>
      </c>
      <c r="EN8" s="323" t="s">
        <v>1236</v>
      </c>
      <c r="EO8" s="323" t="s">
        <v>1236</v>
      </c>
      <c r="EP8" s="323" t="s">
        <v>1236</v>
      </c>
      <c r="EQ8" s="323" t="s">
        <v>1236</v>
      </c>
      <c r="ER8" s="323" t="s">
        <v>1236</v>
      </c>
      <c r="ES8" s="323" t="s">
        <v>1236</v>
      </c>
      <c r="ET8" s="323" t="s">
        <v>1236</v>
      </c>
      <c r="EU8" s="323" t="s">
        <v>1236</v>
      </c>
      <c r="EV8" s="323" t="s">
        <v>1236</v>
      </c>
      <c r="EW8" s="323" t="s">
        <v>1236</v>
      </c>
      <c r="EX8" s="323" t="s">
        <v>1236</v>
      </c>
      <c r="EY8" s="323" t="s">
        <v>1236</v>
      </c>
      <c r="EZ8" s="323" t="s">
        <v>1236</v>
      </c>
      <c r="FA8" s="323" t="s">
        <v>1236</v>
      </c>
      <c r="FB8" s="323" t="s">
        <v>1236</v>
      </c>
      <c r="FC8" s="323" t="s">
        <v>1236</v>
      </c>
      <c r="FD8" s="323" t="s">
        <v>1236</v>
      </c>
      <c r="FE8" s="323" t="s">
        <v>1236</v>
      </c>
      <c r="FF8" s="323" t="s">
        <v>1236</v>
      </c>
      <c r="FG8" s="323" t="s">
        <v>1236</v>
      </c>
      <c r="FH8" s="323" t="s">
        <v>1236</v>
      </c>
      <c r="FI8" s="323" t="s">
        <v>1236</v>
      </c>
      <c r="FJ8" s="323" t="s">
        <v>1236</v>
      </c>
      <c r="FK8" s="323" t="s">
        <v>1236</v>
      </c>
      <c r="FL8" s="323" t="s">
        <v>1236</v>
      </c>
      <c r="FM8" s="323" t="s">
        <v>1236</v>
      </c>
      <c r="FN8" s="323" t="s">
        <v>1236</v>
      </c>
      <c r="FO8" s="323" t="s">
        <v>1236</v>
      </c>
      <c r="FP8" s="323" t="s">
        <v>1236</v>
      </c>
      <c r="FQ8" s="323" t="s">
        <v>1236</v>
      </c>
      <c r="FR8" s="323" t="s">
        <v>1236</v>
      </c>
      <c r="FS8" s="323" t="s">
        <v>1236</v>
      </c>
      <c r="FT8" s="323" t="s">
        <v>1236</v>
      </c>
      <c r="FU8" s="323" t="s">
        <v>1236</v>
      </c>
      <c r="FV8" s="323" t="s">
        <v>1236</v>
      </c>
      <c r="FW8" s="323" t="s">
        <v>1236</v>
      </c>
      <c r="FX8" s="323" t="s">
        <v>1236</v>
      </c>
      <c r="FY8" s="323" t="s">
        <v>1236</v>
      </c>
      <c r="FZ8" s="323" t="s">
        <v>1236</v>
      </c>
      <c r="GA8" s="323" t="s">
        <v>1236</v>
      </c>
      <c r="GB8" s="323" t="s">
        <v>1236</v>
      </c>
      <c r="GC8" s="323" t="s">
        <v>1236</v>
      </c>
      <c r="GD8" s="323" t="s">
        <v>1236</v>
      </c>
      <c r="GE8" s="323" t="s">
        <v>1236</v>
      </c>
      <c r="GF8" s="323" t="s">
        <v>1236</v>
      </c>
      <c r="GG8" s="323" t="s">
        <v>1236</v>
      </c>
      <c r="GH8" s="323" t="s">
        <v>1236</v>
      </c>
      <c r="GI8" s="323" t="s">
        <v>1236</v>
      </c>
      <c r="GJ8" s="323" t="s">
        <v>1236</v>
      </c>
      <c r="GK8" s="323" t="s">
        <v>1236</v>
      </c>
      <c r="GL8" s="323" t="s">
        <v>1236</v>
      </c>
      <c r="GM8" s="323" t="s">
        <v>1236</v>
      </c>
      <c r="GN8" s="323" t="s">
        <v>1236</v>
      </c>
      <c r="GO8" s="323" t="s">
        <v>1236</v>
      </c>
      <c r="GP8" s="323" t="s">
        <v>1236</v>
      </c>
      <c r="GQ8" s="323" t="s">
        <v>1236</v>
      </c>
      <c r="GR8" s="323" t="s">
        <v>1236</v>
      </c>
      <c r="GS8" s="323" t="s">
        <v>1236</v>
      </c>
      <c r="GT8" s="323" t="s">
        <v>1236</v>
      </c>
      <c r="GU8" s="323" t="s">
        <v>1236</v>
      </c>
      <c r="GV8" s="323" t="s">
        <v>1236</v>
      </c>
      <c r="GW8" s="323" t="s">
        <v>1236</v>
      </c>
      <c r="GX8" s="323" t="s">
        <v>1236</v>
      </c>
      <c r="GY8" s="323" t="s">
        <v>1236</v>
      </c>
      <c r="GZ8" s="323" t="s">
        <v>1236</v>
      </c>
      <c r="HA8" s="323" t="s">
        <v>1236</v>
      </c>
      <c r="HB8" s="323" t="s">
        <v>1236</v>
      </c>
      <c r="HC8" s="323" t="s">
        <v>1236</v>
      </c>
      <c r="HD8" s="323" t="s">
        <v>1236</v>
      </c>
      <c r="HE8" s="323" t="s">
        <v>1236</v>
      </c>
      <c r="HF8" s="323" t="s">
        <v>1236</v>
      </c>
      <c r="HG8" s="323" t="s">
        <v>1236</v>
      </c>
      <c r="HH8" s="323" t="s">
        <v>1236</v>
      </c>
      <c r="HI8" s="323" t="s">
        <v>1236</v>
      </c>
      <c r="HJ8" s="323" t="s">
        <v>1236</v>
      </c>
      <c r="HK8" s="323" t="s">
        <v>1236</v>
      </c>
      <c r="HL8" s="323" t="s">
        <v>1236</v>
      </c>
      <c r="HM8" s="323" t="s">
        <v>1236</v>
      </c>
      <c r="HN8" s="323" t="s">
        <v>1236</v>
      </c>
      <c r="HO8" s="323" t="s">
        <v>1236</v>
      </c>
      <c r="HP8" s="323" t="s">
        <v>1236</v>
      </c>
      <c r="HQ8" s="323" t="s">
        <v>1236</v>
      </c>
      <c r="HR8" s="323" t="s">
        <v>1236</v>
      </c>
      <c r="HS8" s="323" t="s">
        <v>1236</v>
      </c>
      <c r="HT8" s="323" t="s">
        <v>1236</v>
      </c>
      <c r="HU8" s="323" t="s">
        <v>1236</v>
      </c>
      <c r="HV8" s="323" t="s">
        <v>1236</v>
      </c>
      <c r="HW8" s="323" t="s">
        <v>1236</v>
      </c>
      <c r="HX8" s="323" t="s">
        <v>1236</v>
      </c>
      <c r="HY8" s="323" t="s">
        <v>1236</v>
      </c>
      <c r="HZ8" s="323" t="s">
        <v>1236</v>
      </c>
      <c r="IA8" s="323" t="s">
        <v>1236</v>
      </c>
      <c r="IB8" s="323" t="s">
        <v>1236</v>
      </c>
      <c r="IC8" s="323" t="s">
        <v>1236</v>
      </c>
      <c r="ID8" s="323" t="s">
        <v>1236</v>
      </c>
      <c r="IE8" s="323" t="s">
        <v>1236</v>
      </c>
      <c r="IF8" s="323" t="s">
        <v>1236</v>
      </c>
      <c r="IG8" s="323" t="s">
        <v>1236</v>
      </c>
      <c r="IH8" s="323" t="s">
        <v>1236</v>
      </c>
      <c r="II8" s="323" t="s">
        <v>1236</v>
      </c>
      <c r="IJ8" s="323" t="s">
        <v>1236</v>
      </c>
      <c r="IK8" s="323" t="s">
        <v>1236</v>
      </c>
      <c r="IL8" s="323" t="s">
        <v>1236</v>
      </c>
      <c r="IM8" s="323" t="s">
        <v>1236</v>
      </c>
      <c r="IN8" s="323" t="s">
        <v>1236</v>
      </c>
      <c r="IO8" s="323" t="s">
        <v>1236</v>
      </c>
      <c r="IP8" s="323" t="s">
        <v>1236</v>
      </c>
      <c r="IQ8" s="323" t="s">
        <v>1236</v>
      </c>
      <c r="IR8" s="323" t="s">
        <v>1236</v>
      </c>
      <c r="IS8" s="323" t="s">
        <v>1236</v>
      </c>
      <c r="IT8" s="323" t="s">
        <v>1236</v>
      </c>
      <c r="IU8" s="323" t="s">
        <v>1236</v>
      </c>
      <c r="IV8" s="323" t="s">
        <v>1236</v>
      </c>
    </row>
    <row r="9" spans="1:256" s="243" customFormat="1" ht="33.75" customHeight="1" x14ac:dyDescent="0.25">
      <c r="A9" s="323" t="s">
        <v>1313</v>
      </c>
      <c r="B9" s="323" t="s">
        <v>1314</v>
      </c>
      <c r="C9" s="323" t="s">
        <v>1315</v>
      </c>
      <c r="D9" s="323" t="s">
        <v>1316</v>
      </c>
      <c r="E9" s="328" t="s">
        <v>1317</v>
      </c>
      <c r="F9" s="1371"/>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3"/>
      <c r="DG9" s="323"/>
      <c r="DH9" s="323"/>
      <c r="DI9" s="323"/>
      <c r="DJ9" s="323"/>
      <c r="DK9" s="323"/>
      <c r="DL9" s="323"/>
      <c r="DM9" s="323"/>
      <c r="DN9" s="323"/>
      <c r="DO9" s="323"/>
      <c r="DP9" s="323"/>
      <c r="DQ9" s="323"/>
      <c r="DR9" s="323"/>
      <c r="DS9" s="323"/>
      <c r="DT9" s="323"/>
      <c r="DU9" s="323"/>
      <c r="DV9" s="323"/>
      <c r="DW9" s="323"/>
      <c r="DX9" s="323"/>
      <c r="DY9" s="323"/>
      <c r="DZ9" s="323"/>
      <c r="EA9" s="323"/>
      <c r="EB9" s="323"/>
      <c r="EC9" s="323"/>
      <c r="ED9" s="323"/>
      <c r="EE9" s="323"/>
      <c r="EF9" s="323"/>
      <c r="EG9" s="323"/>
      <c r="EH9" s="323"/>
      <c r="EI9" s="323"/>
      <c r="EJ9" s="323"/>
      <c r="EK9" s="323"/>
      <c r="EL9" s="323"/>
      <c r="EM9" s="323"/>
      <c r="EN9" s="323"/>
      <c r="EO9" s="323"/>
      <c r="EP9" s="323"/>
      <c r="EQ9" s="323"/>
      <c r="ER9" s="323"/>
      <c r="ES9" s="323"/>
      <c r="ET9" s="323"/>
      <c r="EU9" s="323"/>
      <c r="EV9" s="323"/>
      <c r="EW9" s="323"/>
      <c r="EX9" s="323"/>
      <c r="EY9" s="323"/>
      <c r="EZ9" s="323"/>
      <c r="FA9" s="323"/>
      <c r="FB9" s="323"/>
      <c r="FC9" s="323"/>
      <c r="FD9" s="323"/>
      <c r="FE9" s="323"/>
      <c r="FF9" s="323"/>
      <c r="FG9" s="323"/>
      <c r="FH9" s="323"/>
      <c r="FI9" s="323"/>
      <c r="FJ9" s="323"/>
      <c r="FK9" s="323"/>
      <c r="FL9" s="323"/>
      <c r="FM9" s="323"/>
      <c r="FN9" s="323"/>
      <c r="FO9" s="323"/>
      <c r="FP9" s="323"/>
      <c r="FQ9" s="323"/>
      <c r="FR9" s="323"/>
      <c r="FS9" s="323"/>
      <c r="FT9" s="323"/>
      <c r="FU9" s="323"/>
      <c r="FV9" s="323"/>
      <c r="FW9" s="323"/>
      <c r="FX9" s="323"/>
      <c r="FY9" s="323"/>
      <c r="FZ9" s="323"/>
      <c r="GA9" s="323"/>
      <c r="GB9" s="323"/>
      <c r="GC9" s="323"/>
      <c r="GD9" s="323"/>
      <c r="GE9" s="323"/>
      <c r="GF9" s="323"/>
      <c r="GG9" s="323"/>
      <c r="GH9" s="323"/>
      <c r="GI9" s="323"/>
      <c r="GJ9" s="323"/>
      <c r="GK9" s="323"/>
      <c r="GL9" s="323"/>
      <c r="GM9" s="323"/>
      <c r="GN9" s="323"/>
      <c r="GO9" s="323"/>
      <c r="GP9" s="323"/>
      <c r="GQ9" s="323"/>
      <c r="GR9" s="323"/>
      <c r="GS9" s="323"/>
      <c r="GT9" s="323"/>
      <c r="GU9" s="323"/>
      <c r="GV9" s="323"/>
      <c r="GW9" s="323"/>
      <c r="GX9" s="323"/>
      <c r="GY9" s="323"/>
      <c r="GZ9" s="323"/>
      <c r="HA9" s="323"/>
      <c r="HB9" s="323"/>
      <c r="HC9" s="323"/>
      <c r="HD9" s="323"/>
      <c r="HE9" s="323"/>
      <c r="HF9" s="323"/>
      <c r="HG9" s="323"/>
      <c r="HH9" s="323"/>
      <c r="HI9" s="323"/>
      <c r="HJ9" s="323"/>
      <c r="HK9" s="323"/>
      <c r="HL9" s="323"/>
      <c r="HM9" s="323"/>
      <c r="HN9" s="323"/>
      <c r="HO9" s="323"/>
      <c r="HP9" s="323"/>
      <c r="HQ9" s="323"/>
      <c r="HR9" s="323"/>
      <c r="HS9" s="323"/>
      <c r="HT9" s="323"/>
      <c r="HU9" s="323"/>
      <c r="HV9" s="323"/>
      <c r="HW9" s="323"/>
      <c r="HX9" s="323"/>
      <c r="HY9" s="323"/>
      <c r="HZ9" s="323"/>
      <c r="IA9" s="323"/>
      <c r="IB9" s="323"/>
      <c r="IC9" s="323"/>
      <c r="ID9" s="323"/>
      <c r="IE9" s="323"/>
      <c r="IF9" s="323"/>
      <c r="IG9" s="323"/>
      <c r="IH9" s="323"/>
      <c r="II9" s="323"/>
      <c r="IJ9" s="323"/>
      <c r="IK9" s="323"/>
      <c r="IL9" s="323"/>
      <c r="IM9" s="323"/>
      <c r="IN9" s="323"/>
      <c r="IO9" s="323"/>
      <c r="IP9" s="323"/>
      <c r="IQ9" s="323"/>
      <c r="IR9" s="323"/>
      <c r="IS9" s="323"/>
      <c r="IT9" s="323"/>
      <c r="IU9" s="323"/>
      <c r="IV9" s="323"/>
    </row>
    <row r="10" spans="1:256" s="243" customFormat="1" ht="33.75" customHeight="1" x14ac:dyDescent="0.25">
      <c r="A10" s="323" t="s">
        <v>1237</v>
      </c>
      <c r="B10" s="323" t="s">
        <v>1269</v>
      </c>
      <c r="C10" s="323">
        <v>3276167</v>
      </c>
      <c r="D10" s="323" t="s">
        <v>1270</v>
      </c>
      <c r="E10" s="328" t="s">
        <v>1271</v>
      </c>
      <c r="F10" s="1371"/>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3"/>
      <c r="DG10" s="323"/>
      <c r="DH10" s="323"/>
      <c r="DI10" s="323"/>
      <c r="DJ10" s="323"/>
      <c r="DK10" s="323" t="s">
        <v>1237</v>
      </c>
      <c r="DL10" s="323" t="s">
        <v>1237</v>
      </c>
      <c r="DM10" s="323" t="s">
        <v>1237</v>
      </c>
      <c r="DN10" s="323" t="s">
        <v>1237</v>
      </c>
      <c r="DO10" s="323" t="s">
        <v>1237</v>
      </c>
      <c r="DP10" s="323" t="s">
        <v>1237</v>
      </c>
      <c r="DQ10" s="323" t="s">
        <v>1237</v>
      </c>
      <c r="DR10" s="323" t="s">
        <v>1237</v>
      </c>
      <c r="DS10" s="323" t="s">
        <v>1237</v>
      </c>
      <c r="DT10" s="323" t="s">
        <v>1237</v>
      </c>
      <c r="DU10" s="323" t="s">
        <v>1237</v>
      </c>
      <c r="DV10" s="323" t="s">
        <v>1237</v>
      </c>
      <c r="DW10" s="323" t="s">
        <v>1237</v>
      </c>
      <c r="DX10" s="323" t="s">
        <v>1237</v>
      </c>
      <c r="DY10" s="323" t="s">
        <v>1237</v>
      </c>
      <c r="DZ10" s="323" t="s">
        <v>1237</v>
      </c>
      <c r="EA10" s="323" t="s">
        <v>1237</v>
      </c>
      <c r="EB10" s="323" t="s">
        <v>1237</v>
      </c>
      <c r="EC10" s="323" t="s">
        <v>1237</v>
      </c>
      <c r="ED10" s="323" t="s">
        <v>1237</v>
      </c>
      <c r="EE10" s="323" t="s">
        <v>1237</v>
      </c>
      <c r="EF10" s="323" t="s">
        <v>1237</v>
      </c>
      <c r="EG10" s="323" t="s">
        <v>1237</v>
      </c>
      <c r="EH10" s="323" t="s">
        <v>1237</v>
      </c>
      <c r="EI10" s="323" t="s">
        <v>1237</v>
      </c>
      <c r="EJ10" s="323" t="s">
        <v>1237</v>
      </c>
      <c r="EK10" s="323" t="s">
        <v>1237</v>
      </c>
      <c r="EL10" s="323" t="s">
        <v>1237</v>
      </c>
      <c r="EM10" s="323" t="s">
        <v>1237</v>
      </c>
      <c r="EN10" s="323" t="s">
        <v>1237</v>
      </c>
      <c r="EO10" s="323" t="s">
        <v>1237</v>
      </c>
      <c r="EP10" s="323" t="s">
        <v>1237</v>
      </c>
      <c r="EQ10" s="323" t="s">
        <v>1237</v>
      </c>
      <c r="ER10" s="323" t="s">
        <v>1237</v>
      </c>
      <c r="ES10" s="323" t="s">
        <v>1237</v>
      </c>
      <c r="ET10" s="323" t="s">
        <v>1237</v>
      </c>
      <c r="EU10" s="323" t="s">
        <v>1237</v>
      </c>
      <c r="EV10" s="323" t="s">
        <v>1237</v>
      </c>
      <c r="EW10" s="323" t="s">
        <v>1237</v>
      </c>
      <c r="EX10" s="323" t="s">
        <v>1237</v>
      </c>
      <c r="EY10" s="323" t="s">
        <v>1237</v>
      </c>
      <c r="EZ10" s="323" t="s">
        <v>1237</v>
      </c>
      <c r="FA10" s="323" t="s">
        <v>1237</v>
      </c>
      <c r="FB10" s="323" t="s">
        <v>1237</v>
      </c>
      <c r="FC10" s="323" t="s">
        <v>1237</v>
      </c>
      <c r="FD10" s="323" t="s">
        <v>1237</v>
      </c>
      <c r="FE10" s="323" t="s">
        <v>1237</v>
      </c>
      <c r="FF10" s="323" t="s">
        <v>1237</v>
      </c>
      <c r="FG10" s="323" t="s">
        <v>1237</v>
      </c>
      <c r="FH10" s="323" t="s">
        <v>1237</v>
      </c>
      <c r="FI10" s="323" t="s">
        <v>1237</v>
      </c>
      <c r="FJ10" s="323" t="s">
        <v>1237</v>
      </c>
      <c r="FK10" s="323" t="s">
        <v>1237</v>
      </c>
      <c r="FL10" s="323" t="s">
        <v>1237</v>
      </c>
      <c r="FM10" s="323" t="s">
        <v>1237</v>
      </c>
      <c r="FN10" s="323" t="s">
        <v>1237</v>
      </c>
      <c r="FO10" s="323" t="s">
        <v>1237</v>
      </c>
      <c r="FP10" s="323" t="s">
        <v>1237</v>
      </c>
      <c r="FQ10" s="323" t="s">
        <v>1237</v>
      </c>
      <c r="FR10" s="323" t="s">
        <v>1237</v>
      </c>
      <c r="FS10" s="323" t="s">
        <v>1237</v>
      </c>
      <c r="FT10" s="323" t="s">
        <v>1237</v>
      </c>
      <c r="FU10" s="323" t="s">
        <v>1237</v>
      </c>
      <c r="FV10" s="323" t="s">
        <v>1237</v>
      </c>
      <c r="FW10" s="323" t="s">
        <v>1237</v>
      </c>
      <c r="FX10" s="323" t="s">
        <v>1237</v>
      </c>
      <c r="FY10" s="323" t="s">
        <v>1237</v>
      </c>
      <c r="FZ10" s="323" t="s">
        <v>1237</v>
      </c>
      <c r="GA10" s="323" t="s">
        <v>1237</v>
      </c>
      <c r="GB10" s="323" t="s">
        <v>1237</v>
      </c>
      <c r="GC10" s="323" t="s">
        <v>1237</v>
      </c>
      <c r="GD10" s="323" t="s">
        <v>1237</v>
      </c>
      <c r="GE10" s="323" t="s">
        <v>1237</v>
      </c>
      <c r="GF10" s="323" t="s">
        <v>1237</v>
      </c>
      <c r="GG10" s="323" t="s">
        <v>1237</v>
      </c>
      <c r="GH10" s="323" t="s">
        <v>1237</v>
      </c>
      <c r="GI10" s="323" t="s">
        <v>1237</v>
      </c>
      <c r="GJ10" s="323" t="s">
        <v>1237</v>
      </c>
      <c r="GK10" s="323" t="s">
        <v>1237</v>
      </c>
      <c r="GL10" s="323" t="s">
        <v>1237</v>
      </c>
      <c r="GM10" s="323" t="s">
        <v>1237</v>
      </c>
      <c r="GN10" s="323" t="s">
        <v>1237</v>
      </c>
      <c r="GO10" s="323" t="s">
        <v>1237</v>
      </c>
      <c r="GP10" s="323" t="s">
        <v>1237</v>
      </c>
      <c r="GQ10" s="323" t="s">
        <v>1237</v>
      </c>
      <c r="GR10" s="323" t="s">
        <v>1237</v>
      </c>
      <c r="GS10" s="323" t="s">
        <v>1237</v>
      </c>
      <c r="GT10" s="323" t="s">
        <v>1237</v>
      </c>
      <c r="GU10" s="323" t="s">
        <v>1237</v>
      </c>
      <c r="GV10" s="323" t="s">
        <v>1237</v>
      </c>
      <c r="GW10" s="323" t="s">
        <v>1237</v>
      </c>
      <c r="GX10" s="323" t="s">
        <v>1237</v>
      </c>
      <c r="GY10" s="323" t="s">
        <v>1237</v>
      </c>
      <c r="GZ10" s="323" t="s">
        <v>1237</v>
      </c>
      <c r="HA10" s="323" t="s">
        <v>1237</v>
      </c>
      <c r="HB10" s="323" t="s">
        <v>1237</v>
      </c>
      <c r="HC10" s="323" t="s">
        <v>1237</v>
      </c>
      <c r="HD10" s="323" t="s">
        <v>1237</v>
      </c>
      <c r="HE10" s="323" t="s">
        <v>1237</v>
      </c>
      <c r="HF10" s="323" t="s">
        <v>1237</v>
      </c>
      <c r="HG10" s="323" t="s">
        <v>1237</v>
      </c>
      <c r="HH10" s="323" t="s">
        <v>1237</v>
      </c>
      <c r="HI10" s="323" t="s">
        <v>1237</v>
      </c>
      <c r="HJ10" s="323" t="s">
        <v>1237</v>
      </c>
      <c r="HK10" s="323" t="s">
        <v>1237</v>
      </c>
      <c r="HL10" s="323" t="s">
        <v>1237</v>
      </c>
      <c r="HM10" s="323" t="s">
        <v>1237</v>
      </c>
      <c r="HN10" s="323" t="s">
        <v>1237</v>
      </c>
      <c r="HO10" s="323" t="s">
        <v>1237</v>
      </c>
      <c r="HP10" s="323" t="s">
        <v>1237</v>
      </c>
      <c r="HQ10" s="323" t="s">
        <v>1237</v>
      </c>
      <c r="HR10" s="323" t="s">
        <v>1237</v>
      </c>
      <c r="HS10" s="323" t="s">
        <v>1237</v>
      </c>
      <c r="HT10" s="323" t="s">
        <v>1237</v>
      </c>
      <c r="HU10" s="323" t="s">
        <v>1237</v>
      </c>
      <c r="HV10" s="323" t="s">
        <v>1237</v>
      </c>
      <c r="HW10" s="323" t="s">
        <v>1237</v>
      </c>
      <c r="HX10" s="323" t="s">
        <v>1237</v>
      </c>
      <c r="HY10" s="323" t="s">
        <v>1237</v>
      </c>
      <c r="HZ10" s="323" t="s">
        <v>1237</v>
      </c>
      <c r="IA10" s="323" t="s">
        <v>1237</v>
      </c>
      <c r="IB10" s="323" t="s">
        <v>1237</v>
      </c>
      <c r="IC10" s="323" t="s">
        <v>1237</v>
      </c>
      <c r="ID10" s="323" t="s">
        <v>1237</v>
      </c>
      <c r="IE10" s="323" t="s">
        <v>1237</v>
      </c>
      <c r="IF10" s="323" t="s">
        <v>1237</v>
      </c>
      <c r="IG10" s="323" t="s">
        <v>1237</v>
      </c>
      <c r="IH10" s="323" t="s">
        <v>1237</v>
      </c>
      <c r="II10" s="323" t="s">
        <v>1237</v>
      </c>
      <c r="IJ10" s="323" t="s">
        <v>1237</v>
      </c>
      <c r="IK10" s="323" t="s">
        <v>1237</v>
      </c>
      <c r="IL10" s="323" t="s">
        <v>1237</v>
      </c>
      <c r="IM10" s="323" t="s">
        <v>1237</v>
      </c>
      <c r="IN10" s="323" t="s">
        <v>1237</v>
      </c>
      <c r="IO10" s="323" t="s">
        <v>1237</v>
      </c>
      <c r="IP10" s="323" t="s">
        <v>1237</v>
      </c>
      <c r="IQ10" s="323" t="s">
        <v>1237</v>
      </c>
      <c r="IR10" s="323" t="s">
        <v>1237</v>
      </c>
      <c r="IS10" s="323" t="s">
        <v>1237</v>
      </c>
      <c r="IT10" s="323" t="s">
        <v>1237</v>
      </c>
      <c r="IU10" s="323" t="s">
        <v>1237</v>
      </c>
      <c r="IV10" s="323" t="s">
        <v>1237</v>
      </c>
    </row>
    <row r="11" spans="1:256" s="243" customFormat="1" ht="33.75" customHeight="1" x14ac:dyDescent="0.25">
      <c r="A11" s="323" t="s">
        <v>1238</v>
      </c>
      <c r="B11" s="323">
        <v>4731030065</v>
      </c>
      <c r="C11" s="323" t="s">
        <v>1259</v>
      </c>
      <c r="D11" s="323" t="s">
        <v>1260</v>
      </c>
      <c r="E11" s="328" t="s">
        <v>1261</v>
      </c>
      <c r="F11" s="1371"/>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3"/>
      <c r="DG11" s="323"/>
      <c r="DH11" s="323"/>
      <c r="DI11" s="323"/>
      <c r="DJ11" s="323"/>
      <c r="DK11" s="323" t="s">
        <v>1238</v>
      </c>
      <c r="DL11" s="323" t="s">
        <v>1238</v>
      </c>
      <c r="DM11" s="323" t="s">
        <v>1238</v>
      </c>
      <c r="DN11" s="323" t="s">
        <v>1238</v>
      </c>
      <c r="DO11" s="323" t="s">
        <v>1238</v>
      </c>
      <c r="DP11" s="323" t="s">
        <v>1238</v>
      </c>
      <c r="DQ11" s="323" t="s">
        <v>1238</v>
      </c>
      <c r="DR11" s="323" t="s">
        <v>1238</v>
      </c>
      <c r="DS11" s="323" t="s">
        <v>1238</v>
      </c>
      <c r="DT11" s="323" t="s">
        <v>1238</v>
      </c>
      <c r="DU11" s="323" t="s">
        <v>1238</v>
      </c>
      <c r="DV11" s="323" t="s">
        <v>1238</v>
      </c>
      <c r="DW11" s="323" t="s">
        <v>1238</v>
      </c>
      <c r="DX11" s="323" t="s">
        <v>1238</v>
      </c>
      <c r="DY11" s="323" t="s">
        <v>1238</v>
      </c>
      <c r="DZ11" s="323" t="s">
        <v>1238</v>
      </c>
      <c r="EA11" s="323" t="s">
        <v>1238</v>
      </c>
      <c r="EB11" s="323" t="s">
        <v>1238</v>
      </c>
      <c r="EC11" s="323" t="s">
        <v>1238</v>
      </c>
      <c r="ED11" s="323" t="s">
        <v>1238</v>
      </c>
      <c r="EE11" s="323" t="s">
        <v>1238</v>
      </c>
      <c r="EF11" s="323" t="s">
        <v>1238</v>
      </c>
      <c r="EG11" s="323" t="s">
        <v>1238</v>
      </c>
      <c r="EH11" s="323" t="s">
        <v>1238</v>
      </c>
      <c r="EI11" s="323" t="s">
        <v>1238</v>
      </c>
      <c r="EJ11" s="323" t="s">
        <v>1238</v>
      </c>
      <c r="EK11" s="323" t="s">
        <v>1238</v>
      </c>
      <c r="EL11" s="323" t="s">
        <v>1238</v>
      </c>
      <c r="EM11" s="323" t="s">
        <v>1238</v>
      </c>
      <c r="EN11" s="323" t="s">
        <v>1238</v>
      </c>
      <c r="EO11" s="323" t="s">
        <v>1238</v>
      </c>
      <c r="EP11" s="323" t="s">
        <v>1238</v>
      </c>
      <c r="EQ11" s="323" t="s">
        <v>1238</v>
      </c>
      <c r="ER11" s="323" t="s">
        <v>1238</v>
      </c>
      <c r="ES11" s="323" t="s">
        <v>1238</v>
      </c>
      <c r="ET11" s="323" t="s">
        <v>1238</v>
      </c>
      <c r="EU11" s="323" t="s">
        <v>1238</v>
      </c>
      <c r="EV11" s="323" t="s">
        <v>1238</v>
      </c>
      <c r="EW11" s="323" t="s">
        <v>1238</v>
      </c>
      <c r="EX11" s="323" t="s">
        <v>1238</v>
      </c>
      <c r="EY11" s="323" t="s">
        <v>1238</v>
      </c>
      <c r="EZ11" s="323" t="s">
        <v>1238</v>
      </c>
      <c r="FA11" s="323" t="s">
        <v>1238</v>
      </c>
      <c r="FB11" s="323" t="s">
        <v>1238</v>
      </c>
      <c r="FC11" s="323" t="s">
        <v>1238</v>
      </c>
      <c r="FD11" s="323" t="s">
        <v>1238</v>
      </c>
      <c r="FE11" s="323" t="s">
        <v>1238</v>
      </c>
      <c r="FF11" s="323" t="s">
        <v>1238</v>
      </c>
      <c r="FG11" s="323" t="s">
        <v>1238</v>
      </c>
      <c r="FH11" s="323" t="s">
        <v>1238</v>
      </c>
      <c r="FI11" s="323" t="s">
        <v>1238</v>
      </c>
      <c r="FJ11" s="323" t="s">
        <v>1238</v>
      </c>
      <c r="FK11" s="323" t="s">
        <v>1238</v>
      </c>
      <c r="FL11" s="323" t="s">
        <v>1238</v>
      </c>
      <c r="FM11" s="323" t="s">
        <v>1238</v>
      </c>
      <c r="FN11" s="323" t="s">
        <v>1238</v>
      </c>
      <c r="FO11" s="323" t="s">
        <v>1238</v>
      </c>
      <c r="FP11" s="323" t="s">
        <v>1238</v>
      </c>
      <c r="FQ11" s="323" t="s">
        <v>1238</v>
      </c>
      <c r="FR11" s="323" t="s">
        <v>1238</v>
      </c>
      <c r="FS11" s="323" t="s">
        <v>1238</v>
      </c>
      <c r="FT11" s="323" t="s">
        <v>1238</v>
      </c>
      <c r="FU11" s="323" t="s">
        <v>1238</v>
      </c>
      <c r="FV11" s="323" t="s">
        <v>1238</v>
      </c>
      <c r="FW11" s="323" t="s">
        <v>1238</v>
      </c>
      <c r="FX11" s="323" t="s">
        <v>1238</v>
      </c>
      <c r="FY11" s="323" t="s">
        <v>1238</v>
      </c>
      <c r="FZ11" s="323" t="s">
        <v>1238</v>
      </c>
      <c r="GA11" s="323" t="s">
        <v>1238</v>
      </c>
      <c r="GB11" s="323" t="s">
        <v>1238</v>
      </c>
      <c r="GC11" s="323" t="s">
        <v>1238</v>
      </c>
      <c r="GD11" s="323" t="s">
        <v>1238</v>
      </c>
      <c r="GE11" s="323" t="s">
        <v>1238</v>
      </c>
      <c r="GF11" s="323" t="s">
        <v>1238</v>
      </c>
      <c r="GG11" s="323" t="s">
        <v>1238</v>
      </c>
      <c r="GH11" s="323" t="s">
        <v>1238</v>
      </c>
      <c r="GI11" s="323" t="s">
        <v>1238</v>
      </c>
      <c r="GJ11" s="323" t="s">
        <v>1238</v>
      </c>
      <c r="GK11" s="323" t="s">
        <v>1238</v>
      </c>
      <c r="GL11" s="323" t="s">
        <v>1238</v>
      </c>
      <c r="GM11" s="323" t="s">
        <v>1238</v>
      </c>
      <c r="GN11" s="323" t="s">
        <v>1238</v>
      </c>
      <c r="GO11" s="323" t="s">
        <v>1238</v>
      </c>
      <c r="GP11" s="323" t="s">
        <v>1238</v>
      </c>
      <c r="GQ11" s="323" t="s">
        <v>1238</v>
      </c>
      <c r="GR11" s="323" t="s">
        <v>1238</v>
      </c>
      <c r="GS11" s="323" t="s">
        <v>1238</v>
      </c>
      <c r="GT11" s="323" t="s">
        <v>1238</v>
      </c>
      <c r="GU11" s="323" t="s">
        <v>1238</v>
      </c>
      <c r="GV11" s="323" t="s">
        <v>1238</v>
      </c>
      <c r="GW11" s="323" t="s">
        <v>1238</v>
      </c>
      <c r="GX11" s="323" t="s">
        <v>1238</v>
      </c>
      <c r="GY11" s="323" t="s">
        <v>1238</v>
      </c>
      <c r="GZ11" s="323" t="s">
        <v>1238</v>
      </c>
      <c r="HA11" s="323" t="s">
        <v>1238</v>
      </c>
      <c r="HB11" s="323" t="s">
        <v>1238</v>
      </c>
      <c r="HC11" s="323" t="s">
        <v>1238</v>
      </c>
      <c r="HD11" s="323" t="s">
        <v>1238</v>
      </c>
      <c r="HE11" s="323" t="s">
        <v>1238</v>
      </c>
      <c r="HF11" s="323" t="s">
        <v>1238</v>
      </c>
      <c r="HG11" s="323" t="s">
        <v>1238</v>
      </c>
      <c r="HH11" s="323" t="s">
        <v>1238</v>
      </c>
      <c r="HI11" s="323" t="s">
        <v>1238</v>
      </c>
      <c r="HJ11" s="323" t="s">
        <v>1238</v>
      </c>
      <c r="HK11" s="323" t="s">
        <v>1238</v>
      </c>
      <c r="HL11" s="323" t="s">
        <v>1238</v>
      </c>
      <c r="HM11" s="323" t="s">
        <v>1238</v>
      </c>
      <c r="HN11" s="323" t="s">
        <v>1238</v>
      </c>
      <c r="HO11" s="323" t="s">
        <v>1238</v>
      </c>
      <c r="HP11" s="323" t="s">
        <v>1238</v>
      </c>
      <c r="HQ11" s="323" t="s">
        <v>1238</v>
      </c>
      <c r="HR11" s="323" t="s">
        <v>1238</v>
      </c>
      <c r="HS11" s="323" t="s">
        <v>1238</v>
      </c>
      <c r="HT11" s="323" t="s">
        <v>1238</v>
      </c>
      <c r="HU11" s="323" t="s">
        <v>1238</v>
      </c>
      <c r="HV11" s="323" t="s">
        <v>1238</v>
      </c>
      <c r="HW11" s="323" t="s">
        <v>1238</v>
      </c>
      <c r="HX11" s="323" t="s">
        <v>1238</v>
      </c>
      <c r="HY11" s="323" t="s">
        <v>1238</v>
      </c>
      <c r="HZ11" s="323" t="s">
        <v>1238</v>
      </c>
      <c r="IA11" s="323" t="s">
        <v>1238</v>
      </c>
      <c r="IB11" s="323" t="s">
        <v>1238</v>
      </c>
      <c r="IC11" s="323" t="s">
        <v>1238</v>
      </c>
      <c r="ID11" s="323" t="s">
        <v>1238</v>
      </c>
      <c r="IE11" s="323" t="s">
        <v>1238</v>
      </c>
      <c r="IF11" s="323" t="s">
        <v>1238</v>
      </c>
      <c r="IG11" s="323" t="s">
        <v>1238</v>
      </c>
      <c r="IH11" s="323" t="s">
        <v>1238</v>
      </c>
      <c r="II11" s="323" t="s">
        <v>1238</v>
      </c>
      <c r="IJ11" s="323" t="s">
        <v>1238</v>
      </c>
      <c r="IK11" s="323" t="s">
        <v>1238</v>
      </c>
      <c r="IL11" s="323" t="s">
        <v>1238</v>
      </c>
      <c r="IM11" s="323" t="s">
        <v>1238</v>
      </c>
      <c r="IN11" s="323" t="s">
        <v>1238</v>
      </c>
      <c r="IO11" s="323" t="s">
        <v>1238</v>
      </c>
      <c r="IP11" s="323" t="s">
        <v>1238</v>
      </c>
      <c r="IQ11" s="323" t="s">
        <v>1238</v>
      </c>
      <c r="IR11" s="323" t="s">
        <v>1238</v>
      </c>
      <c r="IS11" s="323" t="s">
        <v>1238</v>
      </c>
      <c r="IT11" s="323" t="s">
        <v>1238</v>
      </c>
      <c r="IU11" s="323" t="s">
        <v>1238</v>
      </c>
      <c r="IV11" s="323" t="s">
        <v>1238</v>
      </c>
    </row>
    <row r="12" spans="1:256" s="243" customFormat="1" ht="33.75" customHeight="1" x14ac:dyDescent="0.25">
      <c r="A12" s="323" t="s">
        <v>1239</v>
      </c>
      <c r="B12" s="323"/>
      <c r="C12" s="323"/>
      <c r="D12" s="323"/>
      <c r="E12" s="323"/>
      <c r="F12" s="1371"/>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3"/>
      <c r="DG12" s="323"/>
      <c r="DH12" s="323"/>
      <c r="DI12" s="323"/>
      <c r="DJ12" s="323"/>
      <c r="DK12" s="323" t="s">
        <v>1239</v>
      </c>
      <c r="DL12" s="323" t="s">
        <v>1239</v>
      </c>
      <c r="DM12" s="323" t="s">
        <v>1239</v>
      </c>
      <c r="DN12" s="323" t="s">
        <v>1239</v>
      </c>
      <c r="DO12" s="323" t="s">
        <v>1239</v>
      </c>
      <c r="DP12" s="323" t="s">
        <v>1239</v>
      </c>
      <c r="DQ12" s="323" t="s">
        <v>1239</v>
      </c>
      <c r="DR12" s="323" t="s">
        <v>1239</v>
      </c>
      <c r="DS12" s="323" t="s">
        <v>1239</v>
      </c>
      <c r="DT12" s="323" t="s">
        <v>1239</v>
      </c>
      <c r="DU12" s="323" t="s">
        <v>1239</v>
      </c>
      <c r="DV12" s="323" t="s">
        <v>1239</v>
      </c>
      <c r="DW12" s="323" t="s">
        <v>1239</v>
      </c>
      <c r="DX12" s="323" t="s">
        <v>1239</v>
      </c>
      <c r="DY12" s="323" t="s">
        <v>1239</v>
      </c>
      <c r="DZ12" s="323" t="s">
        <v>1239</v>
      </c>
      <c r="EA12" s="323" t="s">
        <v>1239</v>
      </c>
      <c r="EB12" s="323" t="s">
        <v>1239</v>
      </c>
      <c r="EC12" s="323" t="s">
        <v>1239</v>
      </c>
      <c r="ED12" s="323" t="s">
        <v>1239</v>
      </c>
      <c r="EE12" s="323" t="s">
        <v>1239</v>
      </c>
      <c r="EF12" s="323" t="s">
        <v>1239</v>
      </c>
      <c r="EG12" s="323" t="s">
        <v>1239</v>
      </c>
      <c r="EH12" s="323" t="s">
        <v>1239</v>
      </c>
      <c r="EI12" s="323" t="s">
        <v>1239</v>
      </c>
      <c r="EJ12" s="323" t="s">
        <v>1239</v>
      </c>
      <c r="EK12" s="323" t="s">
        <v>1239</v>
      </c>
      <c r="EL12" s="323" t="s">
        <v>1239</v>
      </c>
      <c r="EM12" s="323" t="s">
        <v>1239</v>
      </c>
      <c r="EN12" s="323" t="s">
        <v>1239</v>
      </c>
      <c r="EO12" s="323" t="s">
        <v>1239</v>
      </c>
      <c r="EP12" s="323" t="s">
        <v>1239</v>
      </c>
      <c r="EQ12" s="323" t="s">
        <v>1239</v>
      </c>
      <c r="ER12" s="323" t="s">
        <v>1239</v>
      </c>
      <c r="ES12" s="323" t="s">
        <v>1239</v>
      </c>
      <c r="ET12" s="323" t="s">
        <v>1239</v>
      </c>
      <c r="EU12" s="323" t="s">
        <v>1239</v>
      </c>
      <c r="EV12" s="323" t="s">
        <v>1239</v>
      </c>
      <c r="EW12" s="323" t="s">
        <v>1239</v>
      </c>
      <c r="EX12" s="323" t="s">
        <v>1239</v>
      </c>
      <c r="EY12" s="323" t="s">
        <v>1239</v>
      </c>
      <c r="EZ12" s="323" t="s">
        <v>1239</v>
      </c>
      <c r="FA12" s="323" t="s">
        <v>1239</v>
      </c>
      <c r="FB12" s="323" t="s">
        <v>1239</v>
      </c>
      <c r="FC12" s="323" t="s">
        <v>1239</v>
      </c>
      <c r="FD12" s="323" t="s">
        <v>1239</v>
      </c>
      <c r="FE12" s="323" t="s">
        <v>1239</v>
      </c>
      <c r="FF12" s="323" t="s">
        <v>1239</v>
      </c>
      <c r="FG12" s="323" t="s">
        <v>1239</v>
      </c>
      <c r="FH12" s="323" t="s">
        <v>1239</v>
      </c>
      <c r="FI12" s="323" t="s">
        <v>1239</v>
      </c>
      <c r="FJ12" s="323" t="s">
        <v>1239</v>
      </c>
      <c r="FK12" s="323" t="s">
        <v>1239</v>
      </c>
      <c r="FL12" s="323" t="s">
        <v>1239</v>
      </c>
      <c r="FM12" s="323" t="s">
        <v>1239</v>
      </c>
      <c r="FN12" s="323" t="s">
        <v>1239</v>
      </c>
      <c r="FO12" s="323" t="s">
        <v>1239</v>
      </c>
      <c r="FP12" s="323" t="s">
        <v>1239</v>
      </c>
      <c r="FQ12" s="323" t="s">
        <v>1239</v>
      </c>
      <c r="FR12" s="323" t="s">
        <v>1239</v>
      </c>
      <c r="FS12" s="323" t="s">
        <v>1239</v>
      </c>
      <c r="FT12" s="323" t="s">
        <v>1239</v>
      </c>
      <c r="FU12" s="323" t="s">
        <v>1239</v>
      </c>
      <c r="FV12" s="323" t="s">
        <v>1239</v>
      </c>
      <c r="FW12" s="323" t="s">
        <v>1239</v>
      </c>
      <c r="FX12" s="323" t="s">
        <v>1239</v>
      </c>
      <c r="FY12" s="323" t="s">
        <v>1239</v>
      </c>
      <c r="FZ12" s="323" t="s">
        <v>1239</v>
      </c>
      <c r="GA12" s="323" t="s">
        <v>1239</v>
      </c>
      <c r="GB12" s="323" t="s">
        <v>1239</v>
      </c>
      <c r="GC12" s="323" t="s">
        <v>1239</v>
      </c>
      <c r="GD12" s="323" t="s">
        <v>1239</v>
      </c>
      <c r="GE12" s="323" t="s">
        <v>1239</v>
      </c>
      <c r="GF12" s="323" t="s">
        <v>1239</v>
      </c>
      <c r="GG12" s="323" t="s">
        <v>1239</v>
      </c>
      <c r="GH12" s="323" t="s">
        <v>1239</v>
      </c>
      <c r="GI12" s="323" t="s">
        <v>1239</v>
      </c>
      <c r="GJ12" s="323" t="s">
        <v>1239</v>
      </c>
      <c r="GK12" s="323" t="s">
        <v>1239</v>
      </c>
      <c r="GL12" s="323" t="s">
        <v>1239</v>
      </c>
      <c r="GM12" s="323" t="s">
        <v>1239</v>
      </c>
      <c r="GN12" s="323" t="s">
        <v>1239</v>
      </c>
      <c r="GO12" s="323" t="s">
        <v>1239</v>
      </c>
      <c r="GP12" s="323" t="s">
        <v>1239</v>
      </c>
      <c r="GQ12" s="323" t="s">
        <v>1239</v>
      </c>
      <c r="GR12" s="323" t="s">
        <v>1239</v>
      </c>
      <c r="GS12" s="323" t="s">
        <v>1239</v>
      </c>
      <c r="GT12" s="323" t="s">
        <v>1239</v>
      </c>
      <c r="GU12" s="323" t="s">
        <v>1239</v>
      </c>
      <c r="GV12" s="323" t="s">
        <v>1239</v>
      </c>
      <c r="GW12" s="323" t="s">
        <v>1239</v>
      </c>
      <c r="GX12" s="323" t="s">
        <v>1239</v>
      </c>
      <c r="GY12" s="323" t="s">
        <v>1239</v>
      </c>
      <c r="GZ12" s="323" t="s">
        <v>1239</v>
      </c>
      <c r="HA12" s="323" t="s">
        <v>1239</v>
      </c>
      <c r="HB12" s="323" t="s">
        <v>1239</v>
      </c>
      <c r="HC12" s="323" t="s">
        <v>1239</v>
      </c>
      <c r="HD12" s="323" t="s">
        <v>1239</v>
      </c>
      <c r="HE12" s="323" t="s">
        <v>1239</v>
      </c>
      <c r="HF12" s="323" t="s">
        <v>1239</v>
      </c>
      <c r="HG12" s="323" t="s">
        <v>1239</v>
      </c>
      <c r="HH12" s="323" t="s">
        <v>1239</v>
      </c>
      <c r="HI12" s="323" t="s">
        <v>1239</v>
      </c>
      <c r="HJ12" s="323" t="s">
        <v>1239</v>
      </c>
      <c r="HK12" s="323" t="s">
        <v>1239</v>
      </c>
      <c r="HL12" s="323" t="s">
        <v>1239</v>
      </c>
      <c r="HM12" s="323" t="s">
        <v>1239</v>
      </c>
      <c r="HN12" s="323" t="s">
        <v>1239</v>
      </c>
      <c r="HO12" s="323" t="s">
        <v>1239</v>
      </c>
      <c r="HP12" s="323" t="s">
        <v>1239</v>
      </c>
      <c r="HQ12" s="323" t="s">
        <v>1239</v>
      </c>
      <c r="HR12" s="323" t="s">
        <v>1239</v>
      </c>
      <c r="HS12" s="323" t="s">
        <v>1239</v>
      </c>
      <c r="HT12" s="323" t="s">
        <v>1239</v>
      </c>
      <c r="HU12" s="323" t="s">
        <v>1239</v>
      </c>
      <c r="HV12" s="323" t="s">
        <v>1239</v>
      </c>
      <c r="HW12" s="323" t="s">
        <v>1239</v>
      </c>
      <c r="HX12" s="323" t="s">
        <v>1239</v>
      </c>
      <c r="HY12" s="323" t="s">
        <v>1239</v>
      </c>
      <c r="HZ12" s="323" t="s">
        <v>1239</v>
      </c>
      <c r="IA12" s="323" t="s">
        <v>1239</v>
      </c>
      <c r="IB12" s="323" t="s">
        <v>1239</v>
      </c>
      <c r="IC12" s="323" t="s">
        <v>1239</v>
      </c>
      <c r="ID12" s="323" t="s">
        <v>1239</v>
      </c>
      <c r="IE12" s="323" t="s">
        <v>1239</v>
      </c>
      <c r="IF12" s="323" t="s">
        <v>1239</v>
      </c>
      <c r="IG12" s="323" t="s">
        <v>1239</v>
      </c>
      <c r="IH12" s="323" t="s">
        <v>1239</v>
      </c>
      <c r="II12" s="323" t="s">
        <v>1239</v>
      </c>
      <c r="IJ12" s="323" t="s">
        <v>1239</v>
      </c>
      <c r="IK12" s="323" t="s">
        <v>1239</v>
      </c>
      <c r="IL12" s="323" t="s">
        <v>1239</v>
      </c>
      <c r="IM12" s="323" t="s">
        <v>1239</v>
      </c>
      <c r="IN12" s="323" t="s">
        <v>1239</v>
      </c>
      <c r="IO12" s="323" t="s">
        <v>1239</v>
      </c>
      <c r="IP12" s="323" t="s">
        <v>1239</v>
      </c>
      <c r="IQ12" s="323" t="s">
        <v>1239</v>
      </c>
      <c r="IR12" s="323" t="s">
        <v>1239</v>
      </c>
      <c r="IS12" s="323" t="s">
        <v>1239</v>
      </c>
      <c r="IT12" s="323" t="s">
        <v>1239</v>
      </c>
      <c r="IU12" s="323" t="s">
        <v>1239</v>
      </c>
      <c r="IV12" s="323" t="s">
        <v>1239</v>
      </c>
    </row>
    <row r="13" spans="1:256" s="243" customFormat="1" ht="33.75" customHeight="1" x14ac:dyDescent="0.25">
      <c r="A13" s="323" t="s">
        <v>1240</v>
      </c>
      <c r="B13" s="323" t="s">
        <v>1272</v>
      </c>
      <c r="C13" s="323"/>
      <c r="D13" s="323"/>
      <c r="E13" s="328" t="s">
        <v>1273</v>
      </c>
      <c r="F13" s="1371"/>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3"/>
      <c r="DG13" s="323"/>
      <c r="DH13" s="323"/>
      <c r="DI13" s="323"/>
      <c r="DJ13" s="323"/>
      <c r="DK13" s="323" t="s">
        <v>1240</v>
      </c>
      <c r="DL13" s="323" t="s">
        <v>1240</v>
      </c>
      <c r="DM13" s="323" t="s">
        <v>1240</v>
      </c>
      <c r="DN13" s="323" t="s">
        <v>1240</v>
      </c>
      <c r="DO13" s="323" t="s">
        <v>1240</v>
      </c>
      <c r="DP13" s="323" t="s">
        <v>1240</v>
      </c>
      <c r="DQ13" s="323" t="s">
        <v>1240</v>
      </c>
      <c r="DR13" s="323" t="s">
        <v>1240</v>
      </c>
      <c r="DS13" s="323" t="s">
        <v>1240</v>
      </c>
      <c r="DT13" s="323" t="s">
        <v>1240</v>
      </c>
      <c r="DU13" s="323" t="s">
        <v>1240</v>
      </c>
      <c r="DV13" s="323" t="s">
        <v>1240</v>
      </c>
      <c r="DW13" s="323" t="s">
        <v>1240</v>
      </c>
      <c r="DX13" s="323" t="s">
        <v>1240</v>
      </c>
      <c r="DY13" s="323" t="s">
        <v>1240</v>
      </c>
      <c r="DZ13" s="323" t="s">
        <v>1240</v>
      </c>
      <c r="EA13" s="323" t="s">
        <v>1240</v>
      </c>
      <c r="EB13" s="323" t="s">
        <v>1240</v>
      </c>
      <c r="EC13" s="323" t="s">
        <v>1240</v>
      </c>
      <c r="ED13" s="323" t="s">
        <v>1240</v>
      </c>
      <c r="EE13" s="323" t="s">
        <v>1240</v>
      </c>
      <c r="EF13" s="323" t="s">
        <v>1240</v>
      </c>
      <c r="EG13" s="323" t="s">
        <v>1240</v>
      </c>
      <c r="EH13" s="323" t="s">
        <v>1240</v>
      </c>
      <c r="EI13" s="323" t="s">
        <v>1240</v>
      </c>
      <c r="EJ13" s="323" t="s">
        <v>1240</v>
      </c>
      <c r="EK13" s="323" t="s">
        <v>1240</v>
      </c>
      <c r="EL13" s="323" t="s">
        <v>1240</v>
      </c>
      <c r="EM13" s="323" t="s">
        <v>1240</v>
      </c>
      <c r="EN13" s="323" t="s">
        <v>1240</v>
      </c>
      <c r="EO13" s="323" t="s">
        <v>1240</v>
      </c>
      <c r="EP13" s="323" t="s">
        <v>1240</v>
      </c>
      <c r="EQ13" s="323" t="s">
        <v>1240</v>
      </c>
      <c r="ER13" s="323" t="s">
        <v>1240</v>
      </c>
      <c r="ES13" s="323" t="s">
        <v>1240</v>
      </c>
      <c r="ET13" s="323" t="s">
        <v>1240</v>
      </c>
      <c r="EU13" s="323" t="s">
        <v>1240</v>
      </c>
      <c r="EV13" s="323" t="s">
        <v>1240</v>
      </c>
      <c r="EW13" s="323" t="s">
        <v>1240</v>
      </c>
      <c r="EX13" s="323" t="s">
        <v>1240</v>
      </c>
      <c r="EY13" s="323" t="s">
        <v>1240</v>
      </c>
      <c r="EZ13" s="323" t="s">
        <v>1240</v>
      </c>
      <c r="FA13" s="323" t="s">
        <v>1240</v>
      </c>
      <c r="FB13" s="323" t="s">
        <v>1240</v>
      </c>
      <c r="FC13" s="323" t="s">
        <v>1240</v>
      </c>
      <c r="FD13" s="323" t="s">
        <v>1240</v>
      </c>
      <c r="FE13" s="323" t="s">
        <v>1240</v>
      </c>
      <c r="FF13" s="323" t="s">
        <v>1240</v>
      </c>
      <c r="FG13" s="323" t="s">
        <v>1240</v>
      </c>
      <c r="FH13" s="323" t="s">
        <v>1240</v>
      </c>
      <c r="FI13" s="323" t="s">
        <v>1240</v>
      </c>
      <c r="FJ13" s="323" t="s">
        <v>1240</v>
      </c>
      <c r="FK13" s="323" t="s">
        <v>1240</v>
      </c>
      <c r="FL13" s="323" t="s">
        <v>1240</v>
      </c>
      <c r="FM13" s="323" t="s">
        <v>1240</v>
      </c>
      <c r="FN13" s="323" t="s">
        <v>1240</v>
      </c>
      <c r="FO13" s="323" t="s">
        <v>1240</v>
      </c>
      <c r="FP13" s="323" t="s">
        <v>1240</v>
      </c>
      <c r="FQ13" s="323" t="s">
        <v>1240</v>
      </c>
      <c r="FR13" s="323" t="s">
        <v>1240</v>
      </c>
      <c r="FS13" s="323" t="s">
        <v>1240</v>
      </c>
      <c r="FT13" s="323" t="s">
        <v>1240</v>
      </c>
      <c r="FU13" s="323" t="s">
        <v>1240</v>
      </c>
      <c r="FV13" s="323" t="s">
        <v>1240</v>
      </c>
      <c r="FW13" s="323" t="s">
        <v>1240</v>
      </c>
      <c r="FX13" s="323" t="s">
        <v>1240</v>
      </c>
      <c r="FY13" s="323" t="s">
        <v>1240</v>
      </c>
      <c r="FZ13" s="323" t="s">
        <v>1240</v>
      </c>
      <c r="GA13" s="323" t="s">
        <v>1240</v>
      </c>
      <c r="GB13" s="323" t="s">
        <v>1240</v>
      </c>
      <c r="GC13" s="323" t="s">
        <v>1240</v>
      </c>
      <c r="GD13" s="323" t="s">
        <v>1240</v>
      </c>
      <c r="GE13" s="323" t="s">
        <v>1240</v>
      </c>
      <c r="GF13" s="323" t="s">
        <v>1240</v>
      </c>
      <c r="GG13" s="323" t="s">
        <v>1240</v>
      </c>
      <c r="GH13" s="323" t="s">
        <v>1240</v>
      </c>
      <c r="GI13" s="323" t="s">
        <v>1240</v>
      </c>
      <c r="GJ13" s="323" t="s">
        <v>1240</v>
      </c>
      <c r="GK13" s="323" t="s">
        <v>1240</v>
      </c>
      <c r="GL13" s="323" t="s">
        <v>1240</v>
      </c>
      <c r="GM13" s="323" t="s">
        <v>1240</v>
      </c>
      <c r="GN13" s="323" t="s">
        <v>1240</v>
      </c>
      <c r="GO13" s="323" t="s">
        <v>1240</v>
      </c>
      <c r="GP13" s="323" t="s">
        <v>1240</v>
      </c>
      <c r="GQ13" s="323" t="s">
        <v>1240</v>
      </c>
      <c r="GR13" s="323" t="s">
        <v>1240</v>
      </c>
      <c r="GS13" s="323" t="s">
        <v>1240</v>
      </c>
      <c r="GT13" s="323" t="s">
        <v>1240</v>
      </c>
      <c r="GU13" s="323" t="s">
        <v>1240</v>
      </c>
      <c r="GV13" s="323" t="s">
        <v>1240</v>
      </c>
      <c r="GW13" s="323" t="s">
        <v>1240</v>
      </c>
      <c r="GX13" s="323" t="s">
        <v>1240</v>
      </c>
      <c r="GY13" s="323" t="s">
        <v>1240</v>
      </c>
      <c r="GZ13" s="323" t="s">
        <v>1240</v>
      </c>
      <c r="HA13" s="323" t="s">
        <v>1240</v>
      </c>
      <c r="HB13" s="323" t="s">
        <v>1240</v>
      </c>
      <c r="HC13" s="323" t="s">
        <v>1240</v>
      </c>
      <c r="HD13" s="323" t="s">
        <v>1240</v>
      </c>
      <c r="HE13" s="323" t="s">
        <v>1240</v>
      </c>
      <c r="HF13" s="323" t="s">
        <v>1240</v>
      </c>
      <c r="HG13" s="323" t="s">
        <v>1240</v>
      </c>
      <c r="HH13" s="323" t="s">
        <v>1240</v>
      </c>
      <c r="HI13" s="323" t="s">
        <v>1240</v>
      </c>
      <c r="HJ13" s="323" t="s">
        <v>1240</v>
      </c>
      <c r="HK13" s="323" t="s">
        <v>1240</v>
      </c>
      <c r="HL13" s="323" t="s">
        <v>1240</v>
      </c>
      <c r="HM13" s="323" t="s">
        <v>1240</v>
      </c>
      <c r="HN13" s="323" t="s">
        <v>1240</v>
      </c>
      <c r="HO13" s="323" t="s">
        <v>1240</v>
      </c>
      <c r="HP13" s="323" t="s">
        <v>1240</v>
      </c>
      <c r="HQ13" s="323" t="s">
        <v>1240</v>
      </c>
      <c r="HR13" s="323" t="s">
        <v>1240</v>
      </c>
      <c r="HS13" s="323" t="s">
        <v>1240</v>
      </c>
      <c r="HT13" s="323" t="s">
        <v>1240</v>
      </c>
      <c r="HU13" s="323" t="s">
        <v>1240</v>
      </c>
      <c r="HV13" s="323" t="s">
        <v>1240</v>
      </c>
      <c r="HW13" s="323" t="s">
        <v>1240</v>
      </c>
      <c r="HX13" s="323" t="s">
        <v>1240</v>
      </c>
      <c r="HY13" s="323" t="s">
        <v>1240</v>
      </c>
      <c r="HZ13" s="323" t="s">
        <v>1240</v>
      </c>
      <c r="IA13" s="323" t="s">
        <v>1240</v>
      </c>
      <c r="IB13" s="323" t="s">
        <v>1240</v>
      </c>
      <c r="IC13" s="323" t="s">
        <v>1240</v>
      </c>
      <c r="ID13" s="323" t="s">
        <v>1240</v>
      </c>
      <c r="IE13" s="323" t="s">
        <v>1240</v>
      </c>
      <c r="IF13" s="323" t="s">
        <v>1240</v>
      </c>
      <c r="IG13" s="323" t="s">
        <v>1240</v>
      </c>
      <c r="IH13" s="323" t="s">
        <v>1240</v>
      </c>
      <c r="II13" s="323" t="s">
        <v>1240</v>
      </c>
      <c r="IJ13" s="323" t="s">
        <v>1240</v>
      </c>
      <c r="IK13" s="323" t="s">
        <v>1240</v>
      </c>
      <c r="IL13" s="323" t="s">
        <v>1240</v>
      </c>
      <c r="IM13" s="323" t="s">
        <v>1240</v>
      </c>
      <c r="IN13" s="323" t="s">
        <v>1240</v>
      </c>
      <c r="IO13" s="323" t="s">
        <v>1240</v>
      </c>
      <c r="IP13" s="323" t="s">
        <v>1240</v>
      </c>
      <c r="IQ13" s="323" t="s">
        <v>1240</v>
      </c>
      <c r="IR13" s="323" t="s">
        <v>1240</v>
      </c>
      <c r="IS13" s="323" t="s">
        <v>1240</v>
      </c>
      <c r="IT13" s="323" t="s">
        <v>1240</v>
      </c>
      <c r="IU13" s="323" t="s">
        <v>1240</v>
      </c>
      <c r="IV13" s="323" t="s">
        <v>1240</v>
      </c>
    </row>
    <row r="14" spans="1:256" s="243" customFormat="1" ht="33.75" customHeight="1" x14ac:dyDescent="0.25">
      <c r="A14" s="323" t="s">
        <v>1387</v>
      </c>
      <c r="B14" s="323">
        <v>6681035119</v>
      </c>
      <c r="C14" s="323"/>
      <c r="D14" s="323" t="s">
        <v>2169</v>
      </c>
      <c r="E14" s="601" t="s">
        <v>2166</v>
      </c>
      <c r="F14" s="602"/>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3"/>
      <c r="DG14" s="323"/>
      <c r="DH14" s="323"/>
      <c r="DI14" s="323"/>
      <c r="DJ14" s="323"/>
      <c r="DK14" s="323"/>
      <c r="DL14" s="323"/>
      <c r="DM14" s="323"/>
      <c r="DN14" s="323"/>
      <c r="DO14" s="323"/>
      <c r="DP14" s="323"/>
      <c r="DQ14" s="323"/>
      <c r="DR14" s="323"/>
      <c r="DS14" s="323"/>
      <c r="DT14" s="323"/>
      <c r="DU14" s="323"/>
      <c r="DV14" s="323"/>
      <c r="DW14" s="323"/>
      <c r="DX14" s="323"/>
      <c r="DY14" s="323"/>
      <c r="DZ14" s="323"/>
      <c r="EA14" s="323"/>
      <c r="EB14" s="323"/>
      <c r="EC14" s="323"/>
      <c r="ED14" s="323"/>
      <c r="EE14" s="323"/>
      <c r="EF14" s="323"/>
      <c r="EG14" s="323"/>
      <c r="EH14" s="323"/>
      <c r="EI14" s="323"/>
      <c r="EJ14" s="323"/>
      <c r="EK14" s="323"/>
      <c r="EL14" s="323"/>
      <c r="EM14" s="323"/>
      <c r="EN14" s="323"/>
      <c r="EO14" s="323"/>
      <c r="EP14" s="323"/>
      <c r="EQ14" s="323"/>
      <c r="ER14" s="323"/>
      <c r="ES14" s="323"/>
      <c r="ET14" s="323"/>
      <c r="EU14" s="323"/>
      <c r="EV14" s="323"/>
      <c r="EW14" s="323"/>
      <c r="EX14" s="323"/>
      <c r="EY14" s="323"/>
      <c r="EZ14" s="323"/>
      <c r="FA14" s="323"/>
      <c r="FB14" s="323"/>
      <c r="FC14" s="323"/>
      <c r="FD14" s="323"/>
      <c r="FE14" s="323"/>
      <c r="FF14" s="323"/>
      <c r="FG14" s="323"/>
      <c r="FH14" s="323"/>
      <c r="FI14" s="323"/>
      <c r="FJ14" s="323"/>
      <c r="FK14" s="323"/>
      <c r="FL14" s="323"/>
      <c r="FM14" s="323"/>
      <c r="FN14" s="323"/>
      <c r="FO14" s="323"/>
      <c r="FP14" s="323"/>
      <c r="FQ14" s="323"/>
      <c r="FR14" s="323"/>
      <c r="FS14" s="323"/>
      <c r="FT14" s="323"/>
      <c r="FU14" s="323"/>
      <c r="FV14" s="323"/>
      <c r="FW14" s="323"/>
      <c r="FX14" s="323"/>
      <c r="FY14" s="323"/>
      <c r="FZ14" s="323"/>
      <c r="GA14" s="323"/>
      <c r="GB14" s="323"/>
      <c r="GC14" s="323"/>
      <c r="GD14" s="323"/>
      <c r="GE14" s="323"/>
      <c r="GF14" s="323"/>
      <c r="GG14" s="323"/>
      <c r="GH14" s="323"/>
      <c r="GI14" s="323"/>
      <c r="GJ14" s="323"/>
      <c r="GK14" s="323"/>
      <c r="GL14" s="323"/>
      <c r="GM14" s="323"/>
      <c r="GN14" s="323"/>
      <c r="GO14" s="323"/>
      <c r="GP14" s="323"/>
      <c r="GQ14" s="323"/>
      <c r="GR14" s="323"/>
      <c r="GS14" s="323"/>
      <c r="GT14" s="323"/>
      <c r="GU14" s="323"/>
      <c r="GV14" s="323"/>
      <c r="GW14" s="323"/>
      <c r="GX14" s="323"/>
      <c r="GY14" s="323"/>
      <c r="GZ14" s="323"/>
      <c r="HA14" s="323"/>
      <c r="HB14" s="323"/>
      <c r="HC14" s="323"/>
      <c r="HD14" s="323"/>
      <c r="HE14" s="323"/>
      <c r="HF14" s="323"/>
      <c r="HG14" s="323"/>
      <c r="HH14" s="323"/>
      <c r="HI14" s="323"/>
      <c r="HJ14" s="323"/>
      <c r="HK14" s="323"/>
      <c r="HL14" s="323"/>
      <c r="HM14" s="323"/>
      <c r="HN14" s="323"/>
      <c r="HO14" s="323"/>
      <c r="HP14" s="323"/>
      <c r="HQ14" s="323"/>
      <c r="HR14" s="323"/>
      <c r="HS14" s="323"/>
      <c r="HT14" s="323"/>
      <c r="HU14" s="323"/>
      <c r="HV14" s="323"/>
      <c r="HW14" s="323"/>
      <c r="HX14" s="323"/>
      <c r="HY14" s="323"/>
      <c r="HZ14" s="323"/>
      <c r="IA14" s="323"/>
      <c r="IB14" s="323"/>
      <c r="IC14" s="323"/>
      <c r="ID14" s="323"/>
      <c r="IE14" s="323"/>
      <c r="IF14" s="323"/>
      <c r="IG14" s="323"/>
      <c r="IH14" s="323"/>
      <c r="II14" s="323"/>
      <c r="IJ14" s="323"/>
      <c r="IK14" s="323"/>
      <c r="IL14" s="323"/>
      <c r="IM14" s="323"/>
      <c r="IN14" s="323"/>
      <c r="IO14" s="323"/>
      <c r="IP14" s="323"/>
      <c r="IQ14" s="323"/>
      <c r="IR14" s="323"/>
      <c r="IS14" s="323"/>
      <c r="IT14" s="323"/>
      <c r="IU14" s="323"/>
      <c r="IV14" s="323"/>
    </row>
    <row r="15" spans="1:256" s="327" customFormat="1" ht="33.75" customHeight="1" x14ac:dyDescent="0.25">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6"/>
      <c r="GF15" s="326"/>
      <c r="GG15" s="326"/>
      <c r="GH15" s="326"/>
      <c r="GI15" s="326"/>
      <c r="GJ15" s="326"/>
      <c r="GK15" s="326"/>
      <c r="GL15" s="326"/>
      <c r="GM15" s="326"/>
      <c r="GN15" s="326"/>
      <c r="GO15" s="326"/>
      <c r="GP15" s="326"/>
      <c r="GQ15" s="326"/>
      <c r="GR15" s="326"/>
      <c r="GS15" s="326"/>
      <c r="GT15" s="326"/>
      <c r="GU15" s="326"/>
      <c r="GV15" s="326"/>
      <c r="GW15" s="326"/>
      <c r="GX15" s="326"/>
      <c r="GY15" s="326"/>
      <c r="GZ15" s="326"/>
      <c r="HA15" s="326"/>
      <c r="HB15" s="326"/>
      <c r="HC15" s="326"/>
      <c r="HD15" s="326"/>
      <c r="HE15" s="326"/>
      <c r="HF15" s="326"/>
      <c r="HG15" s="326"/>
      <c r="HH15" s="326"/>
      <c r="HI15" s="326"/>
      <c r="HJ15" s="326"/>
      <c r="HK15" s="326"/>
      <c r="HL15" s="326"/>
      <c r="HM15" s="326"/>
      <c r="HN15" s="326"/>
      <c r="HO15" s="326"/>
      <c r="HP15" s="326"/>
      <c r="HQ15" s="326"/>
      <c r="HR15" s="326"/>
      <c r="HS15" s="326"/>
      <c r="HT15" s="326"/>
      <c r="HU15" s="326"/>
      <c r="HV15" s="326"/>
      <c r="HW15" s="326"/>
      <c r="HX15" s="326"/>
      <c r="HY15" s="326"/>
      <c r="HZ15" s="326"/>
      <c r="IA15" s="326"/>
      <c r="IB15" s="326"/>
      <c r="IC15" s="326"/>
      <c r="ID15" s="326"/>
      <c r="IE15" s="326"/>
      <c r="IF15" s="326"/>
      <c r="IG15" s="326"/>
      <c r="IH15" s="326"/>
      <c r="II15" s="326"/>
      <c r="IJ15" s="326"/>
      <c r="IK15" s="326"/>
      <c r="IL15" s="326"/>
      <c r="IM15" s="326"/>
      <c r="IN15" s="326"/>
      <c r="IO15" s="326"/>
      <c r="IP15" s="326"/>
      <c r="IQ15" s="326"/>
      <c r="IR15" s="326"/>
      <c r="IS15" s="326"/>
      <c r="IT15" s="326"/>
      <c r="IU15" s="326"/>
      <c r="IV15" s="326"/>
    </row>
    <row r="16" spans="1:256" s="327" customFormat="1" ht="33.75" customHeight="1" x14ac:dyDescent="0.25">
      <c r="A16" s="323" t="s">
        <v>1241</v>
      </c>
      <c r="B16" s="323" t="s">
        <v>1286</v>
      </c>
      <c r="C16" s="323"/>
      <c r="D16" s="323"/>
      <c r="E16" s="328" t="s">
        <v>1287</v>
      </c>
      <c r="F16" s="1371" t="s">
        <v>1289</v>
      </c>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3"/>
      <c r="DG16" s="323"/>
      <c r="DH16" s="323"/>
      <c r="DI16" s="323"/>
      <c r="DJ16" s="323"/>
      <c r="DK16" s="323"/>
      <c r="DL16" s="323"/>
      <c r="DM16" s="323"/>
      <c r="DN16" s="323"/>
      <c r="DO16" s="323"/>
      <c r="DP16" s="323"/>
      <c r="DQ16" s="323"/>
      <c r="DR16" s="323"/>
      <c r="DS16" s="323"/>
      <c r="DT16" s="323"/>
      <c r="DU16" s="323"/>
      <c r="DV16" s="323"/>
      <c r="DW16" s="323"/>
      <c r="DX16" s="323"/>
      <c r="DY16" s="323"/>
      <c r="DZ16" s="323"/>
      <c r="EA16" s="323"/>
      <c r="EB16" s="323"/>
      <c r="EC16" s="323"/>
      <c r="ED16" s="323"/>
      <c r="EE16" s="323"/>
      <c r="EF16" s="323"/>
      <c r="EG16" s="323"/>
      <c r="EH16" s="323"/>
      <c r="EI16" s="323"/>
      <c r="EJ16" s="323"/>
      <c r="EK16" s="323"/>
      <c r="EL16" s="323"/>
      <c r="EM16" s="323"/>
      <c r="EN16" s="323"/>
      <c r="EO16" s="323"/>
      <c r="EP16" s="323"/>
      <c r="EQ16" s="323"/>
      <c r="ER16" s="323"/>
      <c r="ES16" s="323"/>
      <c r="ET16" s="323" t="s">
        <v>1241</v>
      </c>
      <c r="EU16" s="323" t="s">
        <v>1241</v>
      </c>
      <c r="EV16" s="323" t="s">
        <v>1241</v>
      </c>
      <c r="EW16" s="323" t="s">
        <v>1241</v>
      </c>
      <c r="EX16" s="323" t="s">
        <v>1241</v>
      </c>
      <c r="EY16" s="323" t="s">
        <v>1241</v>
      </c>
      <c r="EZ16" s="323" t="s">
        <v>1241</v>
      </c>
      <c r="FA16" s="323" t="s">
        <v>1241</v>
      </c>
      <c r="FB16" s="323" t="s">
        <v>1241</v>
      </c>
      <c r="FC16" s="323" t="s">
        <v>1241</v>
      </c>
      <c r="FD16" s="323" t="s">
        <v>1241</v>
      </c>
      <c r="FE16" s="323" t="s">
        <v>1241</v>
      </c>
      <c r="FF16" s="323" t="s">
        <v>1241</v>
      </c>
      <c r="FG16" s="323" t="s">
        <v>1241</v>
      </c>
      <c r="FH16" s="323" t="s">
        <v>1241</v>
      </c>
      <c r="FI16" s="323" t="s">
        <v>1241</v>
      </c>
      <c r="FJ16" s="323" t="s">
        <v>1241</v>
      </c>
      <c r="FK16" s="323" t="s">
        <v>1241</v>
      </c>
      <c r="FL16" s="323" t="s">
        <v>1241</v>
      </c>
      <c r="FM16" s="323" t="s">
        <v>1241</v>
      </c>
      <c r="FN16" s="323" t="s">
        <v>1241</v>
      </c>
      <c r="FO16" s="323" t="s">
        <v>1241</v>
      </c>
      <c r="FP16" s="323" t="s">
        <v>1241</v>
      </c>
      <c r="FQ16" s="323" t="s">
        <v>1241</v>
      </c>
      <c r="FR16" s="323" t="s">
        <v>1241</v>
      </c>
      <c r="FS16" s="323" t="s">
        <v>1241</v>
      </c>
      <c r="FT16" s="323" t="s">
        <v>1241</v>
      </c>
      <c r="FU16" s="323" t="s">
        <v>1241</v>
      </c>
      <c r="FV16" s="323" t="s">
        <v>1241</v>
      </c>
      <c r="FW16" s="323" t="s">
        <v>1241</v>
      </c>
      <c r="FX16" s="323" t="s">
        <v>1241</v>
      </c>
      <c r="FY16" s="323" t="s">
        <v>1241</v>
      </c>
      <c r="FZ16" s="323" t="s">
        <v>1241</v>
      </c>
      <c r="GA16" s="323" t="s">
        <v>1241</v>
      </c>
      <c r="GB16" s="323" t="s">
        <v>1241</v>
      </c>
      <c r="GC16" s="323" t="s">
        <v>1241</v>
      </c>
      <c r="GD16" s="323" t="s">
        <v>1241</v>
      </c>
      <c r="GE16" s="323" t="s">
        <v>1241</v>
      </c>
      <c r="GF16" s="323" t="s">
        <v>1241</v>
      </c>
      <c r="GG16" s="323" t="s">
        <v>1241</v>
      </c>
      <c r="GH16" s="323" t="s">
        <v>1241</v>
      </c>
      <c r="GI16" s="323" t="s">
        <v>1241</v>
      </c>
      <c r="GJ16" s="323" t="s">
        <v>1241</v>
      </c>
      <c r="GK16" s="323" t="s">
        <v>1241</v>
      </c>
      <c r="GL16" s="323" t="s">
        <v>1241</v>
      </c>
      <c r="GM16" s="323" t="s">
        <v>1241</v>
      </c>
      <c r="GN16" s="323" t="s">
        <v>1241</v>
      </c>
      <c r="GO16" s="323" t="s">
        <v>1241</v>
      </c>
      <c r="GP16" s="323" t="s">
        <v>1241</v>
      </c>
      <c r="GQ16" s="323" t="s">
        <v>1241</v>
      </c>
      <c r="GR16" s="323" t="s">
        <v>1241</v>
      </c>
      <c r="GS16" s="323" t="s">
        <v>1241</v>
      </c>
      <c r="GT16" s="323" t="s">
        <v>1241</v>
      </c>
      <c r="GU16" s="323" t="s">
        <v>1241</v>
      </c>
      <c r="GV16" s="323" t="s">
        <v>1241</v>
      </c>
      <c r="GW16" s="323" t="s">
        <v>1241</v>
      </c>
      <c r="GX16" s="323" t="s">
        <v>1241</v>
      </c>
      <c r="GY16" s="323" t="s">
        <v>1241</v>
      </c>
      <c r="GZ16" s="323" t="s">
        <v>1241</v>
      </c>
      <c r="HA16" s="323" t="s">
        <v>1241</v>
      </c>
      <c r="HB16" s="323" t="s">
        <v>1241</v>
      </c>
      <c r="HC16" s="323" t="s">
        <v>1241</v>
      </c>
      <c r="HD16" s="323" t="s">
        <v>1241</v>
      </c>
      <c r="HE16" s="323" t="s">
        <v>1241</v>
      </c>
      <c r="HF16" s="323" t="s">
        <v>1241</v>
      </c>
      <c r="HG16" s="323" t="s">
        <v>1241</v>
      </c>
      <c r="HH16" s="323" t="s">
        <v>1241</v>
      </c>
      <c r="HI16" s="323" t="s">
        <v>1241</v>
      </c>
      <c r="HJ16" s="323" t="s">
        <v>1241</v>
      </c>
      <c r="HK16" s="323" t="s">
        <v>1241</v>
      </c>
      <c r="HL16" s="323" t="s">
        <v>1241</v>
      </c>
      <c r="HM16" s="323" t="s">
        <v>1241</v>
      </c>
      <c r="HN16" s="323" t="s">
        <v>1241</v>
      </c>
      <c r="HO16" s="323" t="s">
        <v>1241</v>
      </c>
      <c r="HP16" s="323" t="s">
        <v>1241</v>
      </c>
      <c r="HQ16" s="323" t="s">
        <v>1241</v>
      </c>
      <c r="HR16" s="323" t="s">
        <v>1241</v>
      </c>
      <c r="HS16" s="323" t="s">
        <v>1241</v>
      </c>
      <c r="HT16" s="323" t="s">
        <v>1241</v>
      </c>
      <c r="HU16" s="323" t="s">
        <v>1241</v>
      </c>
      <c r="HV16" s="323" t="s">
        <v>1241</v>
      </c>
      <c r="HW16" s="323" t="s">
        <v>1241</v>
      </c>
      <c r="HX16" s="323" t="s">
        <v>1241</v>
      </c>
      <c r="HY16" s="323" t="s">
        <v>1241</v>
      </c>
      <c r="HZ16" s="323" t="s">
        <v>1241</v>
      </c>
      <c r="IA16" s="323" t="s">
        <v>1241</v>
      </c>
      <c r="IB16" s="323" t="s">
        <v>1241</v>
      </c>
      <c r="IC16" s="323" t="s">
        <v>1241</v>
      </c>
      <c r="ID16" s="323" t="s">
        <v>1241</v>
      </c>
      <c r="IE16" s="323" t="s">
        <v>1241</v>
      </c>
      <c r="IF16" s="323" t="s">
        <v>1241</v>
      </c>
      <c r="IG16" s="323" t="s">
        <v>1241</v>
      </c>
      <c r="IH16" s="323" t="s">
        <v>1241</v>
      </c>
      <c r="II16" s="323" t="s">
        <v>1241</v>
      </c>
      <c r="IJ16" s="323" t="s">
        <v>1241</v>
      </c>
      <c r="IK16" s="323" t="s">
        <v>1241</v>
      </c>
      <c r="IL16" s="323" t="s">
        <v>1241</v>
      </c>
      <c r="IM16" s="323" t="s">
        <v>1241</v>
      </c>
      <c r="IN16" s="323" t="s">
        <v>1241</v>
      </c>
      <c r="IO16" s="323" t="s">
        <v>1241</v>
      </c>
      <c r="IP16" s="323" t="s">
        <v>1241</v>
      </c>
      <c r="IQ16" s="323" t="s">
        <v>1241</v>
      </c>
      <c r="IR16" s="323" t="s">
        <v>1241</v>
      </c>
      <c r="IS16" s="323" t="s">
        <v>1241</v>
      </c>
      <c r="IT16" s="323" t="s">
        <v>1241</v>
      </c>
      <c r="IU16" s="323" t="s">
        <v>1241</v>
      </c>
      <c r="IV16" s="323" t="s">
        <v>1241</v>
      </c>
    </row>
    <row r="17" spans="1:256" s="327" customFormat="1" ht="33.75" customHeight="1" x14ac:dyDescent="0.25">
      <c r="A17" s="323" t="s">
        <v>1242</v>
      </c>
      <c r="B17" s="323"/>
      <c r="C17" s="323"/>
      <c r="D17" s="323"/>
      <c r="E17" s="323"/>
      <c r="F17" s="1371"/>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3"/>
      <c r="DG17" s="323"/>
      <c r="DH17" s="323"/>
      <c r="DI17" s="323"/>
      <c r="DJ17" s="323"/>
      <c r="DK17" s="323"/>
      <c r="DL17" s="323"/>
      <c r="DM17" s="323"/>
      <c r="DN17" s="323"/>
      <c r="DO17" s="323"/>
      <c r="DP17" s="323"/>
      <c r="DQ17" s="323"/>
      <c r="DR17" s="323"/>
      <c r="DS17" s="323"/>
      <c r="DT17" s="323"/>
      <c r="DU17" s="323"/>
      <c r="DV17" s="323"/>
      <c r="DW17" s="323"/>
      <c r="DX17" s="323"/>
      <c r="DY17" s="323"/>
      <c r="DZ17" s="323"/>
      <c r="EA17" s="323"/>
      <c r="EB17" s="323"/>
      <c r="EC17" s="323"/>
      <c r="ED17" s="323"/>
      <c r="EE17" s="323"/>
      <c r="EF17" s="323"/>
      <c r="EG17" s="323"/>
      <c r="EH17" s="323"/>
      <c r="EI17" s="323"/>
      <c r="EJ17" s="323"/>
      <c r="EK17" s="323"/>
      <c r="EL17" s="323"/>
      <c r="EM17" s="323"/>
      <c r="EN17" s="323"/>
      <c r="EO17" s="323"/>
      <c r="EP17" s="323"/>
      <c r="EQ17" s="323"/>
      <c r="ER17" s="323"/>
      <c r="ES17" s="323"/>
      <c r="ET17" s="323" t="s">
        <v>1242</v>
      </c>
      <c r="EU17" s="323" t="s">
        <v>1242</v>
      </c>
      <c r="EV17" s="323" t="s">
        <v>1242</v>
      </c>
      <c r="EW17" s="323" t="s">
        <v>1242</v>
      </c>
      <c r="EX17" s="323" t="s">
        <v>1242</v>
      </c>
      <c r="EY17" s="323" t="s">
        <v>1242</v>
      </c>
      <c r="EZ17" s="323" t="s">
        <v>1242</v>
      </c>
      <c r="FA17" s="323" t="s">
        <v>1242</v>
      </c>
      <c r="FB17" s="323" t="s">
        <v>1242</v>
      </c>
      <c r="FC17" s="323" t="s">
        <v>1242</v>
      </c>
      <c r="FD17" s="323" t="s">
        <v>1242</v>
      </c>
      <c r="FE17" s="323" t="s">
        <v>1242</v>
      </c>
      <c r="FF17" s="323" t="s">
        <v>1242</v>
      </c>
      <c r="FG17" s="323" t="s">
        <v>1242</v>
      </c>
      <c r="FH17" s="323" t="s">
        <v>1242</v>
      </c>
      <c r="FI17" s="323" t="s">
        <v>1242</v>
      </c>
      <c r="FJ17" s="323" t="s">
        <v>1242</v>
      </c>
      <c r="FK17" s="323" t="s">
        <v>1242</v>
      </c>
      <c r="FL17" s="323" t="s">
        <v>1242</v>
      </c>
      <c r="FM17" s="323" t="s">
        <v>1242</v>
      </c>
      <c r="FN17" s="323" t="s">
        <v>1242</v>
      </c>
      <c r="FO17" s="323" t="s">
        <v>1242</v>
      </c>
      <c r="FP17" s="323" t="s">
        <v>1242</v>
      </c>
      <c r="FQ17" s="323" t="s">
        <v>1242</v>
      </c>
      <c r="FR17" s="323" t="s">
        <v>1242</v>
      </c>
      <c r="FS17" s="323" t="s">
        <v>1242</v>
      </c>
      <c r="FT17" s="323" t="s">
        <v>1242</v>
      </c>
      <c r="FU17" s="323" t="s">
        <v>1242</v>
      </c>
      <c r="FV17" s="323" t="s">
        <v>1242</v>
      </c>
      <c r="FW17" s="323" t="s">
        <v>1242</v>
      </c>
      <c r="FX17" s="323" t="s">
        <v>1242</v>
      </c>
      <c r="FY17" s="323" t="s">
        <v>1242</v>
      </c>
      <c r="FZ17" s="323" t="s">
        <v>1242</v>
      </c>
      <c r="GA17" s="323" t="s">
        <v>1242</v>
      </c>
      <c r="GB17" s="323" t="s">
        <v>1242</v>
      </c>
      <c r="GC17" s="323" t="s">
        <v>1242</v>
      </c>
      <c r="GD17" s="323" t="s">
        <v>1242</v>
      </c>
      <c r="GE17" s="323" t="s">
        <v>1242</v>
      </c>
      <c r="GF17" s="323" t="s">
        <v>1242</v>
      </c>
      <c r="GG17" s="323" t="s">
        <v>1242</v>
      </c>
      <c r="GH17" s="323" t="s">
        <v>1242</v>
      </c>
      <c r="GI17" s="323" t="s">
        <v>1242</v>
      </c>
      <c r="GJ17" s="323" t="s">
        <v>1242</v>
      </c>
      <c r="GK17" s="323" t="s">
        <v>1242</v>
      </c>
      <c r="GL17" s="323" t="s">
        <v>1242</v>
      </c>
      <c r="GM17" s="323" t="s">
        <v>1242</v>
      </c>
      <c r="GN17" s="323" t="s">
        <v>1242</v>
      </c>
      <c r="GO17" s="323" t="s">
        <v>1242</v>
      </c>
      <c r="GP17" s="323" t="s">
        <v>1242</v>
      </c>
      <c r="GQ17" s="323" t="s">
        <v>1242</v>
      </c>
      <c r="GR17" s="323" t="s">
        <v>1242</v>
      </c>
      <c r="GS17" s="323" t="s">
        <v>1242</v>
      </c>
      <c r="GT17" s="323" t="s">
        <v>1242</v>
      </c>
      <c r="GU17" s="323" t="s">
        <v>1242</v>
      </c>
      <c r="GV17" s="323" t="s">
        <v>1242</v>
      </c>
      <c r="GW17" s="323" t="s">
        <v>1242</v>
      </c>
      <c r="GX17" s="323" t="s">
        <v>1242</v>
      </c>
      <c r="GY17" s="323" t="s">
        <v>1242</v>
      </c>
      <c r="GZ17" s="323" t="s">
        <v>1242</v>
      </c>
      <c r="HA17" s="323" t="s">
        <v>1242</v>
      </c>
      <c r="HB17" s="323" t="s">
        <v>1242</v>
      </c>
      <c r="HC17" s="323" t="s">
        <v>1242</v>
      </c>
      <c r="HD17" s="323" t="s">
        <v>1242</v>
      </c>
      <c r="HE17" s="323" t="s">
        <v>1242</v>
      </c>
      <c r="HF17" s="323" t="s">
        <v>1242</v>
      </c>
      <c r="HG17" s="323" t="s">
        <v>1242</v>
      </c>
      <c r="HH17" s="323" t="s">
        <v>1242</v>
      </c>
      <c r="HI17" s="323" t="s">
        <v>1242</v>
      </c>
      <c r="HJ17" s="323" t="s">
        <v>1242</v>
      </c>
      <c r="HK17" s="323" t="s">
        <v>1242</v>
      </c>
      <c r="HL17" s="323" t="s">
        <v>1242</v>
      </c>
      <c r="HM17" s="323" t="s">
        <v>1242</v>
      </c>
      <c r="HN17" s="323" t="s">
        <v>1242</v>
      </c>
      <c r="HO17" s="323" t="s">
        <v>1242</v>
      </c>
      <c r="HP17" s="323" t="s">
        <v>1242</v>
      </c>
      <c r="HQ17" s="323" t="s">
        <v>1242</v>
      </c>
      <c r="HR17" s="323" t="s">
        <v>1242</v>
      </c>
      <c r="HS17" s="323" t="s">
        <v>1242</v>
      </c>
      <c r="HT17" s="323" t="s">
        <v>1242</v>
      </c>
      <c r="HU17" s="323" t="s">
        <v>1242</v>
      </c>
      <c r="HV17" s="323" t="s">
        <v>1242</v>
      </c>
      <c r="HW17" s="323" t="s">
        <v>1242</v>
      </c>
      <c r="HX17" s="323" t="s">
        <v>1242</v>
      </c>
      <c r="HY17" s="323" t="s">
        <v>1242</v>
      </c>
      <c r="HZ17" s="323" t="s">
        <v>1242</v>
      </c>
      <c r="IA17" s="323" t="s">
        <v>1242</v>
      </c>
      <c r="IB17" s="323" t="s">
        <v>1242</v>
      </c>
      <c r="IC17" s="323" t="s">
        <v>1242</v>
      </c>
      <c r="ID17" s="323" t="s">
        <v>1242</v>
      </c>
      <c r="IE17" s="323" t="s">
        <v>1242</v>
      </c>
      <c r="IF17" s="323" t="s">
        <v>1242</v>
      </c>
      <c r="IG17" s="323" t="s">
        <v>1242</v>
      </c>
      <c r="IH17" s="323" t="s">
        <v>1242</v>
      </c>
      <c r="II17" s="323" t="s">
        <v>1242</v>
      </c>
      <c r="IJ17" s="323" t="s">
        <v>1242</v>
      </c>
      <c r="IK17" s="323" t="s">
        <v>1242</v>
      </c>
      <c r="IL17" s="323" t="s">
        <v>1242</v>
      </c>
      <c r="IM17" s="323" t="s">
        <v>1242</v>
      </c>
      <c r="IN17" s="323" t="s">
        <v>1242</v>
      </c>
      <c r="IO17" s="323" t="s">
        <v>1242</v>
      </c>
      <c r="IP17" s="323" t="s">
        <v>1242</v>
      </c>
      <c r="IQ17" s="323" t="s">
        <v>1242</v>
      </c>
      <c r="IR17" s="323" t="s">
        <v>1242</v>
      </c>
      <c r="IS17" s="323" t="s">
        <v>1242</v>
      </c>
      <c r="IT17" s="323" t="s">
        <v>1242</v>
      </c>
      <c r="IU17" s="323" t="s">
        <v>1242</v>
      </c>
      <c r="IV17" s="323" t="s">
        <v>1242</v>
      </c>
    </row>
    <row r="18" spans="1:256" s="327" customFormat="1" ht="33.75" customHeight="1" x14ac:dyDescent="0.25">
      <c r="A18" s="323" t="s">
        <v>1243</v>
      </c>
      <c r="B18" s="323">
        <v>7720245</v>
      </c>
      <c r="C18" s="323">
        <v>3240698</v>
      </c>
      <c r="D18" s="323" t="s">
        <v>1274</v>
      </c>
      <c r="E18" s="328" t="s">
        <v>1275</v>
      </c>
      <c r="F18" s="1371"/>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23"/>
      <c r="ET18" s="323" t="s">
        <v>1243</v>
      </c>
      <c r="EU18" s="323" t="s">
        <v>1243</v>
      </c>
      <c r="EV18" s="323" t="s">
        <v>1243</v>
      </c>
      <c r="EW18" s="323" t="s">
        <v>1243</v>
      </c>
      <c r="EX18" s="323" t="s">
        <v>1243</v>
      </c>
      <c r="EY18" s="323" t="s">
        <v>1243</v>
      </c>
      <c r="EZ18" s="323" t="s">
        <v>1243</v>
      </c>
      <c r="FA18" s="323" t="s">
        <v>1243</v>
      </c>
      <c r="FB18" s="323" t="s">
        <v>1243</v>
      </c>
      <c r="FC18" s="323" t="s">
        <v>1243</v>
      </c>
      <c r="FD18" s="323" t="s">
        <v>1243</v>
      </c>
      <c r="FE18" s="323" t="s">
        <v>1243</v>
      </c>
      <c r="FF18" s="323" t="s">
        <v>1243</v>
      </c>
      <c r="FG18" s="323" t="s">
        <v>1243</v>
      </c>
      <c r="FH18" s="323" t="s">
        <v>1243</v>
      </c>
      <c r="FI18" s="323" t="s">
        <v>1243</v>
      </c>
      <c r="FJ18" s="323" t="s">
        <v>1243</v>
      </c>
      <c r="FK18" s="323" t="s">
        <v>1243</v>
      </c>
      <c r="FL18" s="323" t="s">
        <v>1243</v>
      </c>
      <c r="FM18" s="323" t="s">
        <v>1243</v>
      </c>
      <c r="FN18" s="323" t="s">
        <v>1243</v>
      </c>
      <c r="FO18" s="323" t="s">
        <v>1243</v>
      </c>
      <c r="FP18" s="323" t="s">
        <v>1243</v>
      </c>
      <c r="FQ18" s="323" t="s">
        <v>1243</v>
      </c>
      <c r="FR18" s="323" t="s">
        <v>1243</v>
      </c>
      <c r="FS18" s="323" t="s">
        <v>1243</v>
      </c>
      <c r="FT18" s="323" t="s">
        <v>1243</v>
      </c>
      <c r="FU18" s="323" t="s">
        <v>1243</v>
      </c>
      <c r="FV18" s="323" t="s">
        <v>1243</v>
      </c>
      <c r="FW18" s="323" t="s">
        <v>1243</v>
      </c>
      <c r="FX18" s="323" t="s">
        <v>1243</v>
      </c>
      <c r="FY18" s="323" t="s">
        <v>1243</v>
      </c>
      <c r="FZ18" s="323" t="s">
        <v>1243</v>
      </c>
      <c r="GA18" s="323" t="s">
        <v>1243</v>
      </c>
      <c r="GB18" s="323" t="s">
        <v>1243</v>
      </c>
      <c r="GC18" s="323" t="s">
        <v>1243</v>
      </c>
      <c r="GD18" s="323" t="s">
        <v>1243</v>
      </c>
      <c r="GE18" s="323" t="s">
        <v>1243</v>
      </c>
      <c r="GF18" s="323" t="s">
        <v>1243</v>
      </c>
      <c r="GG18" s="323" t="s">
        <v>1243</v>
      </c>
      <c r="GH18" s="323" t="s">
        <v>1243</v>
      </c>
      <c r="GI18" s="323" t="s">
        <v>1243</v>
      </c>
      <c r="GJ18" s="323" t="s">
        <v>1243</v>
      </c>
      <c r="GK18" s="323" t="s">
        <v>1243</v>
      </c>
      <c r="GL18" s="323" t="s">
        <v>1243</v>
      </c>
      <c r="GM18" s="323" t="s">
        <v>1243</v>
      </c>
      <c r="GN18" s="323" t="s">
        <v>1243</v>
      </c>
      <c r="GO18" s="323" t="s">
        <v>1243</v>
      </c>
      <c r="GP18" s="323" t="s">
        <v>1243</v>
      </c>
      <c r="GQ18" s="323" t="s">
        <v>1243</v>
      </c>
      <c r="GR18" s="323" t="s">
        <v>1243</v>
      </c>
      <c r="GS18" s="323" t="s">
        <v>1243</v>
      </c>
      <c r="GT18" s="323" t="s">
        <v>1243</v>
      </c>
      <c r="GU18" s="323" t="s">
        <v>1243</v>
      </c>
      <c r="GV18" s="323" t="s">
        <v>1243</v>
      </c>
      <c r="GW18" s="323" t="s">
        <v>1243</v>
      </c>
      <c r="GX18" s="323" t="s">
        <v>1243</v>
      </c>
      <c r="GY18" s="323" t="s">
        <v>1243</v>
      </c>
      <c r="GZ18" s="323" t="s">
        <v>1243</v>
      </c>
      <c r="HA18" s="323" t="s">
        <v>1243</v>
      </c>
      <c r="HB18" s="323" t="s">
        <v>1243</v>
      </c>
      <c r="HC18" s="323" t="s">
        <v>1243</v>
      </c>
      <c r="HD18" s="323" t="s">
        <v>1243</v>
      </c>
      <c r="HE18" s="323" t="s">
        <v>1243</v>
      </c>
      <c r="HF18" s="323" t="s">
        <v>1243</v>
      </c>
      <c r="HG18" s="323" t="s">
        <v>1243</v>
      </c>
      <c r="HH18" s="323" t="s">
        <v>1243</v>
      </c>
      <c r="HI18" s="323" t="s">
        <v>1243</v>
      </c>
      <c r="HJ18" s="323" t="s">
        <v>1243</v>
      </c>
      <c r="HK18" s="323" t="s">
        <v>1243</v>
      </c>
      <c r="HL18" s="323" t="s">
        <v>1243</v>
      </c>
      <c r="HM18" s="323" t="s">
        <v>1243</v>
      </c>
      <c r="HN18" s="323" t="s">
        <v>1243</v>
      </c>
      <c r="HO18" s="323" t="s">
        <v>1243</v>
      </c>
      <c r="HP18" s="323" t="s">
        <v>1243</v>
      </c>
      <c r="HQ18" s="323" t="s">
        <v>1243</v>
      </c>
      <c r="HR18" s="323" t="s">
        <v>1243</v>
      </c>
      <c r="HS18" s="323" t="s">
        <v>1243</v>
      </c>
      <c r="HT18" s="323" t="s">
        <v>1243</v>
      </c>
      <c r="HU18" s="323" t="s">
        <v>1243</v>
      </c>
      <c r="HV18" s="323" t="s">
        <v>1243</v>
      </c>
      <c r="HW18" s="323" t="s">
        <v>1243</v>
      </c>
      <c r="HX18" s="323" t="s">
        <v>1243</v>
      </c>
      <c r="HY18" s="323" t="s">
        <v>1243</v>
      </c>
      <c r="HZ18" s="323" t="s">
        <v>1243</v>
      </c>
      <c r="IA18" s="323" t="s">
        <v>1243</v>
      </c>
      <c r="IB18" s="323" t="s">
        <v>1243</v>
      </c>
      <c r="IC18" s="323" t="s">
        <v>1243</v>
      </c>
      <c r="ID18" s="323" t="s">
        <v>1243</v>
      </c>
      <c r="IE18" s="323" t="s">
        <v>1243</v>
      </c>
      <c r="IF18" s="323" t="s">
        <v>1243</v>
      </c>
      <c r="IG18" s="323" t="s">
        <v>1243</v>
      </c>
      <c r="IH18" s="323" t="s">
        <v>1243</v>
      </c>
      <c r="II18" s="323" t="s">
        <v>1243</v>
      </c>
      <c r="IJ18" s="323" t="s">
        <v>1243</v>
      </c>
      <c r="IK18" s="323" t="s">
        <v>1243</v>
      </c>
      <c r="IL18" s="323" t="s">
        <v>1243</v>
      </c>
      <c r="IM18" s="323" t="s">
        <v>1243</v>
      </c>
      <c r="IN18" s="323" t="s">
        <v>1243</v>
      </c>
      <c r="IO18" s="323" t="s">
        <v>1243</v>
      </c>
      <c r="IP18" s="323" t="s">
        <v>1243</v>
      </c>
      <c r="IQ18" s="323" t="s">
        <v>1243</v>
      </c>
      <c r="IR18" s="323" t="s">
        <v>1243</v>
      </c>
      <c r="IS18" s="323" t="s">
        <v>1243</v>
      </c>
      <c r="IT18" s="323" t="s">
        <v>1243</v>
      </c>
      <c r="IU18" s="323" t="s">
        <v>1243</v>
      </c>
      <c r="IV18" s="323" t="s">
        <v>1243</v>
      </c>
    </row>
    <row r="19" spans="1:256" s="327" customFormat="1" ht="33.75" customHeight="1" x14ac:dyDescent="0.25">
      <c r="A19" s="323" t="s">
        <v>1244</v>
      </c>
      <c r="B19" s="323"/>
      <c r="C19" s="323"/>
      <c r="D19" s="323"/>
      <c r="E19" s="328" t="s">
        <v>1276</v>
      </c>
      <c r="F19" s="1371"/>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23"/>
      <c r="BP19" s="323"/>
      <c r="BQ19" s="323"/>
      <c r="BR19" s="323"/>
      <c r="BS19" s="323"/>
      <c r="BT19" s="323"/>
      <c r="BU19" s="323"/>
      <c r="BV19" s="323"/>
      <c r="BW19" s="323"/>
      <c r="BX19" s="323"/>
      <c r="BY19" s="323"/>
      <c r="BZ19" s="323"/>
      <c r="CA19" s="323"/>
      <c r="CB19" s="323"/>
      <c r="CC19" s="323"/>
      <c r="CD19" s="323"/>
      <c r="CE19" s="323"/>
      <c r="CF19" s="323"/>
      <c r="CG19" s="323"/>
      <c r="CH19" s="323"/>
      <c r="CI19" s="323"/>
      <c r="CJ19" s="323"/>
      <c r="CK19" s="323"/>
      <c r="CL19" s="323"/>
      <c r="CM19" s="323"/>
      <c r="CN19" s="323"/>
      <c r="CO19" s="323"/>
      <c r="CP19" s="323"/>
      <c r="CQ19" s="323"/>
      <c r="CR19" s="323"/>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23"/>
      <c r="ET19" s="323" t="s">
        <v>1244</v>
      </c>
      <c r="EU19" s="323" t="s">
        <v>1244</v>
      </c>
      <c r="EV19" s="323" t="s">
        <v>1244</v>
      </c>
      <c r="EW19" s="323" t="s">
        <v>1244</v>
      </c>
      <c r="EX19" s="323" t="s">
        <v>1244</v>
      </c>
      <c r="EY19" s="323" t="s">
        <v>1244</v>
      </c>
      <c r="EZ19" s="323" t="s">
        <v>1244</v>
      </c>
      <c r="FA19" s="323" t="s">
        <v>1244</v>
      </c>
      <c r="FB19" s="323" t="s">
        <v>1244</v>
      </c>
      <c r="FC19" s="323" t="s">
        <v>1244</v>
      </c>
      <c r="FD19" s="323" t="s">
        <v>1244</v>
      </c>
      <c r="FE19" s="323" t="s">
        <v>1244</v>
      </c>
      <c r="FF19" s="323" t="s">
        <v>1244</v>
      </c>
      <c r="FG19" s="323" t="s">
        <v>1244</v>
      </c>
      <c r="FH19" s="323" t="s">
        <v>1244</v>
      </c>
      <c r="FI19" s="323" t="s">
        <v>1244</v>
      </c>
      <c r="FJ19" s="323" t="s">
        <v>1244</v>
      </c>
      <c r="FK19" s="323" t="s">
        <v>1244</v>
      </c>
      <c r="FL19" s="323" t="s">
        <v>1244</v>
      </c>
      <c r="FM19" s="323" t="s">
        <v>1244</v>
      </c>
      <c r="FN19" s="323" t="s">
        <v>1244</v>
      </c>
      <c r="FO19" s="323" t="s">
        <v>1244</v>
      </c>
      <c r="FP19" s="323" t="s">
        <v>1244</v>
      </c>
      <c r="FQ19" s="323" t="s">
        <v>1244</v>
      </c>
      <c r="FR19" s="323" t="s">
        <v>1244</v>
      </c>
      <c r="FS19" s="323" t="s">
        <v>1244</v>
      </c>
      <c r="FT19" s="323" t="s">
        <v>1244</v>
      </c>
      <c r="FU19" s="323" t="s">
        <v>1244</v>
      </c>
      <c r="FV19" s="323" t="s">
        <v>1244</v>
      </c>
      <c r="FW19" s="323" t="s">
        <v>1244</v>
      </c>
      <c r="FX19" s="323" t="s">
        <v>1244</v>
      </c>
      <c r="FY19" s="323" t="s">
        <v>1244</v>
      </c>
      <c r="FZ19" s="323" t="s">
        <v>1244</v>
      </c>
      <c r="GA19" s="323" t="s">
        <v>1244</v>
      </c>
      <c r="GB19" s="323" t="s">
        <v>1244</v>
      </c>
      <c r="GC19" s="323" t="s">
        <v>1244</v>
      </c>
      <c r="GD19" s="323" t="s">
        <v>1244</v>
      </c>
      <c r="GE19" s="323" t="s">
        <v>1244</v>
      </c>
      <c r="GF19" s="323" t="s">
        <v>1244</v>
      </c>
      <c r="GG19" s="323" t="s">
        <v>1244</v>
      </c>
      <c r="GH19" s="323" t="s">
        <v>1244</v>
      </c>
      <c r="GI19" s="323" t="s">
        <v>1244</v>
      </c>
      <c r="GJ19" s="323" t="s">
        <v>1244</v>
      </c>
      <c r="GK19" s="323" t="s">
        <v>1244</v>
      </c>
      <c r="GL19" s="323" t="s">
        <v>1244</v>
      </c>
      <c r="GM19" s="323" t="s">
        <v>1244</v>
      </c>
      <c r="GN19" s="323" t="s">
        <v>1244</v>
      </c>
      <c r="GO19" s="323" t="s">
        <v>1244</v>
      </c>
      <c r="GP19" s="323" t="s">
        <v>1244</v>
      </c>
      <c r="GQ19" s="323" t="s">
        <v>1244</v>
      </c>
      <c r="GR19" s="323" t="s">
        <v>1244</v>
      </c>
      <c r="GS19" s="323" t="s">
        <v>1244</v>
      </c>
      <c r="GT19" s="323" t="s">
        <v>1244</v>
      </c>
      <c r="GU19" s="323" t="s">
        <v>1244</v>
      </c>
      <c r="GV19" s="323" t="s">
        <v>1244</v>
      </c>
      <c r="GW19" s="323" t="s">
        <v>1244</v>
      </c>
      <c r="GX19" s="323" t="s">
        <v>1244</v>
      </c>
      <c r="GY19" s="323" t="s">
        <v>1244</v>
      </c>
      <c r="GZ19" s="323" t="s">
        <v>1244</v>
      </c>
      <c r="HA19" s="323" t="s">
        <v>1244</v>
      </c>
      <c r="HB19" s="323" t="s">
        <v>1244</v>
      </c>
      <c r="HC19" s="323" t="s">
        <v>1244</v>
      </c>
      <c r="HD19" s="323" t="s">
        <v>1244</v>
      </c>
      <c r="HE19" s="323" t="s">
        <v>1244</v>
      </c>
      <c r="HF19" s="323" t="s">
        <v>1244</v>
      </c>
      <c r="HG19" s="323" t="s">
        <v>1244</v>
      </c>
      <c r="HH19" s="323" t="s">
        <v>1244</v>
      </c>
      <c r="HI19" s="323" t="s">
        <v>1244</v>
      </c>
      <c r="HJ19" s="323" t="s">
        <v>1244</v>
      </c>
      <c r="HK19" s="323" t="s">
        <v>1244</v>
      </c>
      <c r="HL19" s="323" t="s">
        <v>1244</v>
      </c>
      <c r="HM19" s="323" t="s">
        <v>1244</v>
      </c>
      <c r="HN19" s="323" t="s">
        <v>1244</v>
      </c>
      <c r="HO19" s="323" t="s">
        <v>1244</v>
      </c>
      <c r="HP19" s="323" t="s">
        <v>1244</v>
      </c>
      <c r="HQ19" s="323" t="s">
        <v>1244</v>
      </c>
      <c r="HR19" s="323" t="s">
        <v>1244</v>
      </c>
      <c r="HS19" s="323" t="s">
        <v>1244</v>
      </c>
      <c r="HT19" s="323" t="s">
        <v>1244</v>
      </c>
      <c r="HU19" s="323" t="s">
        <v>1244</v>
      </c>
      <c r="HV19" s="323" t="s">
        <v>1244</v>
      </c>
      <c r="HW19" s="323" t="s">
        <v>1244</v>
      </c>
      <c r="HX19" s="323" t="s">
        <v>1244</v>
      </c>
      <c r="HY19" s="323" t="s">
        <v>1244</v>
      </c>
      <c r="HZ19" s="323" t="s">
        <v>1244</v>
      </c>
      <c r="IA19" s="323" t="s">
        <v>1244</v>
      </c>
      <c r="IB19" s="323" t="s">
        <v>1244</v>
      </c>
      <c r="IC19" s="323" t="s">
        <v>1244</v>
      </c>
      <c r="ID19" s="323" t="s">
        <v>1244</v>
      </c>
      <c r="IE19" s="323" t="s">
        <v>1244</v>
      </c>
      <c r="IF19" s="323" t="s">
        <v>1244</v>
      </c>
      <c r="IG19" s="323" t="s">
        <v>1244</v>
      </c>
      <c r="IH19" s="323" t="s">
        <v>1244</v>
      </c>
      <c r="II19" s="323" t="s">
        <v>1244</v>
      </c>
      <c r="IJ19" s="323" t="s">
        <v>1244</v>
      </c>
      <c r="IK19" s="323" t="s">
        <v>1244</v>
      </c>
      <c r="IL19" s="323" t="s">
        <v>1244</v>
      </c>
      <c r="IM19" s="323" t="s">
        <v>1244</v>
      </c>
      <c r="IN19" s="323" t="s">
        <v>1244</v>
      </c>
      <c r="IO19" s="323" t="s">
        <v>1244</v>
      </c>
      <c r="IP19" s="323" t="s">
        <v>1244</v>
      </c>
      <c r="IQ19" s="323" t="s">
        <v>1244</v>
      </c>
      <c r="IR19" s="323" t="s">
        <v>1244</v>
      </c>
      <c r="IS19" s="323" t="s">
        <v>1244</v>
      </c>
      <c r="IT19" s="323" t="s">
        <v>1244</v>
      </c>
      <c r="IU19" s="323" t="s">
        <v>1244</v>
      </c>
      <c r="IV19" s="323" t="s">
        <v>1244</v>
      </c>
    </row>
    <row r="20" spans="1:256" s="327" customFormat="1" ht="33.75" customHeight="1" x14ac:dyDescent="0.25">
      <c r="A20" s="323" t="s">
        <v>1245</v>
      </c>
      <c r="B20" s="323" t="s">
        <v>1532</v>
      </c>
      <c r="C20" s="323"/>
      <c r="D20" s="323"/>
      <c r="E20" s="328" t="s">
        <v>1258</v>
      </c>
      <c r="F20" s="1371"/>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c r="BN20" s="323"/>
      <c r="BO20" s="323"/>
      <c r="BP20" s="323"/>
      <c r="BQ20" s="323"/>
      <c r="BR20" s="323"/>
      <c r="BS20" s="323"/>
      <c r="BT20" s="323"/>
      <c r="BU20" s="323"/>
      <c r="BV20" s="323"/>
      <c r="BW20" s="323"/>
      <c r="BX20" s="323"/>
      <c r="BY20" s="323"/>
      <c r="BZ20" s="323"/>
      <c r="CA20" s="323"/>
      <c r="CB20" s="323"/>
      <c r="CC20" s="323"/>
      <c r="CD20" s="323"/>
      <c r="CE20" s="323"/>
      <c r="CF20" s="323"/>
      <c r="CG20" s="323"/>
      <c r="CH20" s="323"/>
      <c r="CI20" s="323"/>
      <c r="CJ20" s="323"/>
      <c r="CK20" s="323"/>
      <c r="CL20" s="323"/>
      <c r="CM20" s="323"/>
      <c r="CN20" s="323"/>
      <c r="CO20" s="323"/>
      <c r="CP20" s="323"/>
      <c r="CQ20" s="323"/>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23"/>
      <c r="DW20" s="323"/>
      <c r="DX20" s="323"/>
      <c r="DY20" s="323"/>
      <c r="DZ20" s="323"/>
      <c r="EA20" s="323"/>
      <c r="EB20" s="323"/>
      <c r="EC20" s="323"/>
      <c r="ED20" s="323"/>
      <c r="EE20" s="323"/>
      <c r="EF20" s="323"/>
      <c r="EG20" s="323"/>
      <c r="EH20" s="323"/>
      <c r="EI20" s="323"/>
      <c r="EJ20" s="323"/>
      <c r="EK20" s="323"/>
      <c r="EL20" s="323"/>
      <c r="EM20" s="323"/>
      <c r="EN20" s="323"/>
      <c r="EO20" s="323"/>
      <c r="EP20" s="323"/>
      <c r="EQ20" s="323"/>
      <c r="ER20" s="323"/>
      <c r="ES20" s="323"/>
      <c r="ET20" s="323" t="s">
        <v>1245</v>
      </c>
      <c r="EU20" s="323" t="s">
        <v>1245</v>
      </c>
      <c r="EV20" s="323" t="s">
        <v>1245</v>
      </c>
      <c r="EW20" s="323" t="s">
        <v>1245</v>
      </c>
      <c r="EX20" s="323" t="s">
        <v>1245</v>
      </c>
      <c r="EY20" s="323" t="s">
        <v>1245</v>
      </c>
      <c r="EZ20" s="323" t="s">
        <v>1245</v>
      </c>
      <c r="FA20" s="323" t="s">
        <v>1245</v>
      </c>
      <c r="FB20" s="323" t="s">
        <v>1245</v>
      </c>
      <c r="FC20" s="323" t="s">
        <v>1245</v>
      </c>
      <c r="FD20" s="323" t="s">
        <v>1245</v>
      </c>
      <c r="FE20" s="323" t="s">
        <v>1245</v>
      </c>
      <c r="FF20" s="323" t="s">
        <v>1245</v>
      </c>
      <c r="FG20" s="323" t="s">
        <v>1245</v>
      </c>
      <c r="FH20" s="323" t="s">
        <v>1245</v>
      </c>
      <c r="FI20" s="323" t="s">
        <v>1245</v>
      </c>
      <c r="FJ20" s="323" t="s">
        <v>1245</v>
      </c>
      <c r="FK20" s="323" t="s">
        <v>1245</v>
      </c>
      <c r="FL20" s="323" t="s">
        <v>1245</v>
      </c>
      <c r="FM20" s="323" t="s">
        <v>1245</v>
      </c>
      <c r="FN20" s="323" t="s">
        <v>1245</v>
      </c>
      <c r="FO20" s="323" t="s">
        <v>1245</v>
      </c>
      <c r="FP20" s="323" t="s">
        <v>1245</v>
      </c>
      <c r="FQ20" s="323" t="s">
        <v>1245</v>
      </c>
      <c r="FR20" s="323" t="s">
        <v>1245</v>
      </c>
      <c r="FS20" s="323" t="s">
        <v>1245</v>
      </c>
      <c r="FT20" s="323" t="s">
        <v>1245</v>
      </c>
      <c r="FU20" s="323" t="s">
        <v>1245</v>
      </c>
      <c r="FV20" s="323" t="s">
        <v>1245</v>
      </c>
      <c r="FW20" s="323" t="s">
        <v>1245</v>
      </c>
      <c r="FX20" s="323" t="s">
        <v>1245</v>
      </c>
      <c r="FY20" s="323" t="s">
        <v>1245</v>
      </c>
      <c r="FZ20" s="323" t="s">
        <v>1245</v>
      </c>
      <c r="GA20" s="323" t="s">
        <v>1245</v>
      </c>
      <c r="GB20" s="323" t="s">
        <v>1245</v>
      </c>
      <c r="GC20" s="323" t="s">
        <v>1245</v>
      </c>
      <c r="GD20" s="323" t="s">
        <v>1245</v>
      </c>
      <c r="GE20" s="323" t="s">
        <v>1245</v>
      </c>
      <c r="GF20" s="323" t="s">
        <v>1245</v>
      </c>
      <c r="GG20" s="323" t="s">
        <v>1245</v>
      </c>
      <c r="GH20" s="323" t="s">
        <v>1245</v>
      </c>
      <c r="GI20" s="323" t="s">
        <v>1245</v>
      </c>
      <c r="GJ20" s="323" t="s">
        <v>1245</v>
      </c>
      <c r="GK20" s="323" t="s">
        <v>1245</v>
      </c>
      <c r="GL20" s="323" t="s">
        <v>1245</v>
      </c>
      <c r="GM20" s="323" t="s">
        <v>1245</v>
      </c>
      <c r="GN20" s="323" t="s">
        <v>1245</v>
      </c>
      <c r="GO20" s="323" t="s">
        <v>1245</v>
      </c>
      <c r="GP20" s="323" t="s">
        <v>1245</v>
      </c>
      <c r="GQ20" s="323" t="s">
        <v>1245</v>
      </c>
      <c r="GR20" s="323" t="s">
        <v>1245</v>
      </c>
      <c r="GS20" s="323" t="s">
        <v>1245</v>
      </c>
      <c r="GT20" s="323" t="s">
        <v>1245</v>
      </c>
      <c r="GU20" s="323" t="s">
        <v>1245</v>
      </c>
      <c r="GV20" s="323" t="s">
        <v>1245</v>
      </c>
      <c r="GW20" s="323" t="s">
        <v>1245</v>
      </c>
      <c r="GX20" s="323" t="s">
        <v>1245</v>
      </c>
      <c r="GY20" s="323" t="s">
        <v>1245</v>
      </c>
      <c r="GZ20" s="323" t="s">
        <v>1245</v>
      </c>
      <c r="HA20" s="323" t="s">
        <v>1245</v>
      </c>
      <c r="HB20" s="323" t="s">
        <v>1245</v>
      </c>
      <c r="HC20" s="323" t="s">
        <v>1245</v>
      </c>
      <c r="HD20" s="323" t="s">
        <v>1245</v>
      </c>
      <c r="HE20" s="323" t="s">
        <v>1245</v>
      </c>
      <c r="HF20" s="323" t="s">
        <v>1245</v>
      </c>
      <c r="HG20" s="323" t="s">
        <v>1245</v>
      </c>
      <c r="HH20" s="323" t="s">
        <v>1245</v>
      </c>
      <c r="HI20" s="323" t="s">
        <v>1245</v>
      </c>
      <c r="HJ20" s="323" t="s">
        <v>1245</v>
      </c>
      <c r="HK20" s="323" t="s">
        <v>1245</v>
      </c>
      <c r="HL20" s="323" t="s">
        <v>1245</v>
      </c>
      <c r="HM20" s="323" t="s">
        <v>1245</v>
      </c>
      <c r="HN20" s="323" t="s">
        <v>1245</v>
      </c>
      <c r="HO20" s="323" t="s">
        <v>1245</v>
      </c>
      <c r="HP20" s="323" t="s">
        <v>1245</v>
      </c>
      <c r="HQ20" s="323" t="s">
        <v>1245</v>
      </c>
      <c r="HR20" s="323" t="s">
        <v>1245</v>
      </c>
      <c r="HS20" s="323" t="s">
        <v>1245</v>
      </c>
      <c r="HT20" s="323" t="s">
        <v>1245</v>
      </c>
      <c r="HU20" s="323" t="s">
        <v>1245</v>
      </c>
      <c r="HV20" s="323" t="s">
        <v>1245</v>
      </c>
      <c r="HW20" s="323" t="s">
        <v>1245</v>
      </c>
      <c r="HX20" s="323" t="s">
        <v>1245</v>
      </c>
      <c r="HY20" s="323" t="s">
        <v>1245</v>
      </c>
      <c r="HZ20" s="323" t="s">
        <v>1245</v>
      </c>
      <c r="IA20" s="323" t="s">
        <v>1245</v>
      </c>
      <c r="IB20" s="323" t="s">
        <v>1245</v>
      </c>
      <c r="IC20" s="323" t="s">
        <v>1245</v>
      </c>
      <c r="ID20" s="323" t="s">
        <v>1245</v>
      </c>
      <c r="IE20" s="323" t="s">
        <v>1245</v>
      </c>
      <c r="IF20" s="323" t="s">
        <v>1245</v>
      </c>
      <c r="IG20" s="323" t="s">
        <v>1245</v>
      </c>
      <c r="IH20" s="323" t="s">
        <v>1245</v>
      </c>
      <c r="II20" s="323" t="s">
        <v>1245</v>
      </c>
      <c r="IJ20" s="323" t="s">
        <v>1245</v>
      </c>
      <c r="IK20" s="323" t="s">
        <v>1245</v>
      </c>
      <c r="IL20" s="323" t="s">
        <v>1245</v>
      </c>
      <c r="IM20" s="323" t="s">
        <v>1245</v>
      </c>
      <c r="IN20" s="323" t="s">
        <v>1245</v>
      </c>
      <c r="IO20" s="323" t="s">
        <v>1245</v>
      </c>
      <c r="IP20" s="323" t="s">
        <v>1245</v>
      </c>
      <c r="IQ20" s="323" t="s">
        <v>1245</v>
      </c>
      <c r="IR20" s="323" t="s">
        <v>1245</v>
      </c>
      <c r="IS20" s="323" t="s">
        <v>1245</v>
      </c>
      <c r="IT20" s="323" t="s">
        <v>1245</v>
      </c>
      <c r="IU20" s="323" t="s">
        <v>1245</v>
      </c>
      <c r="IV20" s="323" t="s">
        <v>1245</v>
      </c>
    </row>
    <row r="21" spans="1:256" s="327" customFormat="1" ht="33.75" customHeight="1" x14ac:dyDescent="0.25">
      <c r="A21" s="323" t="s">
        <v>1246</v>
      </c>
      <c r="B21" s="323" t="s">
        <v>1283</v>
      </c>
      <c r="C21" s="107">
        <v>6389764</v>
      </c>
      <c r="D21" s="323" t="s">
        <v>1284</v>
      </c>
      <c r="E21" s="328" t="s">
        <v>1285</v>
      </c>
      <c r="F21" s="1371"/>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c r="BN21" s="323"/>
      <c r="BO21" s="323"/>
      <c r="BP21" s="323"/>
      <c r="BQ21" s="323"/>
      <c r="BR21" s="323"/>
      <c r="BS21" s="323"/>
      <c r="BT21" s="323"/>
      <c r="BU21" s="323"/>
      <c r="BV21" s="323"/>
      <c r="BW21" s="323"/>
      <c r="BX21" s="323"/>
      <c r="BY21" s="323"/>
      <c r="BZ21" s="323"/>
      <c r="CA21" s="323"/>
      <c r="CB21" s="323"/>
      <c r="CC21" s="323"/>
      <c r="CD21" s="323"/>
      <c r="CE21" s="323"/>
      <c r="CF21" s="323"/>
      <c r="CG21" s="323"/>
      <c r="CH21" s="323"/>
      <c r="CI21" s="323"/>
      <c r="CJ21" s="323"/>
      <c r="CK21" s="323"/>
      <c r="CL21" s="323"/>
      <c r="CM21" s="323"/>
      <c r="CN21" s="323"/>
      <c r="CO21" s="323"/>
      <c r="CP21" s="323"/>
      <c r="CQ21" s="323"/>
      <c r="CR21" s="323"/>
      <c r="CS21" s="323"/>
      <c r="CT21" s="323"/>
      <c r="CU21" s="323"/>
      <c r="CV21" s="323"/>
      <c r="CW21" s="323"/>
      <c r="CX21" s="323"/>
      <c r="CY21" s="323"/>
      <c r="CZ21" s="323"/>
      <c r="DA21" s="323"/>
      <c r="DB21" s="323"/>
      <c r="DC21" s="323"/>
      <c r="DD21" s="323"/>
      <c r="DE21" s="323"/>
      <c r="DF21" s="323"/>
      <c r="DG21" s="323"/>
      <c r="DH21" s="323"/>
      <c r="DI21" s="323"/>
      <c r="DJ21" s="323"/>
      <c r="DK21" s="323"/>
      <c r="DL21" s="323"/>
      <c r="DM21" s="323"/>
      <c r="DN21" s="323"/>
      <c r="DO21" s="323"/>
      <c r="DP21" s="323"/>
      <c r="DQ21" s="323"/>
      <c r="DR21" s="323"/>
      <c r="DS21" s="323"/>
      <c r="DT21" s="323"/>
      <c r="DU21" s="323"/>
      <c r="DV21" s="323"/>
      <c r="DW21" s="323"/>
      <c r="DX21" s="323"/>
      <c r="DY21" s="323"/>
      <c r="DZ21" s="323"/>
      <c r="EA21" s="323"/>
      <c r="EB21" s="323"/>
      <c r="EC21" s="323"/>
      <c r="ED21" s="323"/>
      <c r="EE21" s="323"/>
      <c r="EF21" s="323"/>
      <c r="EG21" s="323"/>
      <c r="EH21" s="323"/>
      <c r="EI21" s="323"/>
      <c r="EJ21" s="323"/>
      <c r="EK21" s="323"/>
      <c r="EL21" s="323"/>
      <c r="EM21" s="323"/>
      <c r="EN21" s="323"/>
      <c r="EO21" s="323"/>
      <c r="EP21" s="323"/>
      <c r="EQ21" s="323"/>
      <c r="ER21" s="323"/>
      <c r="ES21" s="323" t="s">
        <v>1246</v>
      </c>
      <c r="ET21" s="323" t="s">
        <v>1246</v>
      </c>
      <c r="EU21" s="323" t="s">
        <v>1246</v>
      </c>
      <c r="EV21" s="323" t="s">
        <v>1246</v>
      </c>
      <c r="EW21" s="323" t="s">
        <v>1246</v>
      </c>
      <c r="EX21" s="323" t="s">
        <v>1246</v>
      </c>
      <c r="EY21" s="323" t="s">
        <v>1246</v>
      </c>
      <c r="EZ21" s="323" t="s">
        <v>1246</v>
      </c>
      <c r="FA21" s="323" t="s">
        <v>1246</v>
      </c>
      <c r="FB21" s="323" t="s">
        <v>1246</v>
      </c>
      <c r="FC21" s="323" t="s">
        <v>1246</v>
      </c>
      <c r="FD21" s="323" t="s">
        <v>1246</v>
      </c>
      <c r="FE21" s="323" t="s">
        <v>1246</v>
      </c>
      <c r="FF21" s="323" t="s">
        <v>1246</v>
      </c>
      <c r="FG21" s="323" t="s">
        <v>1246</v>
      </c>
      <c r="FH21" s="323" t="s">
        <v>1246</v>
      </c>
      <c r="FI21" s="323" t="s">
        <v>1246</v>
      </c>
      <c r="FJ21" s="323" t="s">
        <v>1246</v>
      </c>
      <c r="FK21" s="323" t="s">
        <v>1246</v>
      </c>
      <c r="FL21" s="323" t="s">
        <v>1246</v>
      </c>
      <c r="FM21" s="323" t="s">
        <v>1246</v>
      </c>
      <c r="FN21" s="323" t="s">
        <v>1246</v>
      </c>
      <c r="FO21" s="323" t="s">
        <v>1246</v>
      </c>
      <c r="FP21" s="323" t="s">
        <v>1246</v>
      </c>
      <c r="FQ21" s="323" t="s">
        <v>1246</v>
      </c>
      <c r="FR21" s="323" t="s">
        <v>1246</v>
      </c>
      <c r="FS21" s="323" t="s">
        <v>1246</v>
      </c>
      <c r="FT21" s="323" t="s">
        <v>1246</v>
      </c>
      <c r="FU21" s="323" t="s">
        <v>1246</v>
      </c>
      <c r="FV21" s="323" t="s">
        <v>1246</v>
      </c>
      <c r="FW21" s="323" t="s">
        <v>1246</v>
      </c>
      <c r="FX21" s="323" t="s">
        <v>1246</v>
      </c>
      <c r="FY21" s="323" t="s">
        <v>1246</v>
      </c>
      <c r="FZ21" s="323" t="s">
        <v>1246</v>
      </c>
      <c r="GA21" s="323" t="s">
        <v>1246</v>
      </c>
      <c r="GB21" s="323" t="s">
        <v>1246</v>
      </c>
      <c r="GC21" s="323" t="s">
        <v>1246</v>
      </c>
      <c r="GD21" s="323" t="s">
        <v>1246</v>
      </c>
      <c r="GE21" s="323" t="s">
        <v>1246</v>
      </c>
      <c r="GF21" s="323" t="s">
        <v>1246</v>
      </c>
      <c r="GG21" s="323" t="s">
        <v>1246</v>
      </c>
      <c r="GH21" s="323" t="s">
        <v>1246</v>
      </c>
      <c r="GI21" s="323" t="s">
        <v>1246</v>
      </c>
      <c r="GJ21" s="323" t="s">
        <v>1246</v>
      </c>
      <c r="GK21" s="323" t="s">
        <v>1246</v>
      </c>
      <c r="GL21" s="323" t="s">
        <v>1246</v>
      </c>
      <c r="GM21" s="323" t="s">
        <v>1246</v>
      </c>
      <c r="GN21" s="323" t="s">
        <v>1246</v>
      </c>
      <c r="GO21" s="323" t="s">
        <v>1246</v>
      </c>
      <c r="GP21" s="323" t="s">
        <v>1246</v>
      </c>
      <c r="GQ21" s="323" t="s">
        <v>1246</v>
      </c>
      <c r="GR21" s="323" t="s">
        <v>1246</v>
      </c>
      <c r="GS21" s="323" t="s">
        <v>1246</v>
      </c>
      <c r="GT21" s="323" t="s">
        <v>1246</v>
      </c>
      <c r="GU21" s="323" t="s">
        <v>1246</v>
      </c>
      <c r="GV21" s="323" t="s">
        <v>1246</v>
      </c>
      <c r="GW21" s="323" t="s">
        <v>1246</v>
      </c>
      <c r="GX21" s="323" t="s">
        <v>1246</v>
      </c>
      <c r="GY21" s="323" t="s">
        <v>1246</v>
      </c>
      <c r="GZ21" s="323" t="s">
        <v>1246</v>
      </c>
      <c r="HA21" s="323" t="s">
        <v>1246</v>
      </c>
      <c r="HB21" s="323" t="s">
        <v>1246</v>
      </c>
      <c r="HC21" s="323" t="s">
        <v>1246</v>
      </c>
      <c r="HD21" s="323" t="s">
        <v>1246</v>
      </c>
      <c r="HE21" s="323" t="s">
        <v>1246</v>
      </c>
      <c r="HF21" s="323" t="s">
        <v>1246</v>
      </c>
      <c r="HG21" s="323" t="s">
        <v>1246</v>
      </c>
      <c r="HH21" s="323" t="s">
        <v>1246</v>
      </c>
      <c r="HI21" s="323" t="s">
        <v>1246</v>
      </c>
      <c r="HJ21" s="323" t="s">
        <v>1246</v>
      </c>
      <c r="HK21" s="323" t="s">
        <v>1246</v>
      </c>
      <c r="HL21" s="323" t="s">
        <v>1246</v>
      </c>
      <c r="HM21" s="323" t="s">
        <v>1246</v>
      </c>
      <c r="HN21" s="323" t="s">
        <v>1246</v>
      </c>
      <c r="HO21" s="323" t="s">
        <v>1246</v>
      </c>
      <c r="HP21" s="323" t="s">
        <v>1246</v>
      </c>
      <c r="HQ21" s="323" t="s">
        <v>1246</v>
      </c>
      <c r="HR21" s="323" t="s">
        <v>1246</v>
      </c>
      <c r="HS21" s="323" t="s">
        <v>1246</v>
      </c>
      <c r="HT21" s="323" t="s">
        <v>1246</v>
      </c>
      <c r="HU21" s="323" t="s">
        <v>1246</v>
      </c>
      <c r="HV21" s="323" t="s">
        <v>1246</v>
      </c>
      <c r="HW21" s="323" t="s">
        <v>1246</v>
      </c>
      <c r="HX21" s="323" t="s">
        <v>1246</v>
      </c>
      <c r="HY21" s="323" t="s">
        <v>1246</v>
      </c>
      <c r="HZ21" s="323" t="s">
        <v>1246</v>
      </c>
      <c r="IA21" s="323" t="s">
        <v>1246</v>
      </c>
      <c r="IB21" s="323" t="s">
        <v>1246</v>
      </c>
      <c r="IC21" s="323" t="s">
        <v>1246</v>
      </c>
      <c r="ID21" s="323" t="s">
        <v>1246</v>
      </c>
      <c r="IE21" s="323" t="s">
        <v>1246</v>
      </c>
      <c r="IF21" s="323" t="s">
        <v>1246</v>
      </c>
      <c r="IG21" s="323" t="s">
        <v>1246</v>
      </c>
      <c r="IH21" s="323" t="s">
        <v>1246</v>
      </c>
      <c r="II21" s="323" t="s">
        <v>1246</v>
      </c>
      <c r="IJ21" s="323" t="s">
        <v>1246</v>
      </c>
      <c r="IK21" s="323" t="s">
        <v>1246</v>
      </c>
      <c r="IL21" s="323" t="s">
        <v>1246</v>
      </c>
      <c r="IM21" s="323" t="s">
        <v>1246</v>
      </c>
      <c r="IN21" s="323" t="s">
        <v>1246</v>
      </c>
      <c r="IO21" s="323" t="s">
        <v>1246</v>
      </c>
      <c r="IP21" s="323" t="s">
        <v>1246</v>
      </c>
      <c r="IQ21" s="323" t="s">
        <v>1246</v>
      </c>
      <c r="IR21" s="323" t="s">
        <v>1246</v>
      </c>
      <c r="IS21" s="323" t="s">
        <v>1246</v>
      </c>
      <c r="IT21" s="323" t="s">
        <v>1246</v>
      </c>
      <c r="IU21" s="323" t="s">
        <v>1246</v>
      </c>
      <c r="IV21" s="323" t="s">
        <v>1246</v>
      </c>
    </row>
    <row r="22" spans="1:256" s="327" customFormat="1" ht="33.75" customHeight="1" x14ac:dyDescent="0.25">
      <c r="A22" s="323" t="s">
        <v>1247</v>
      </c>
      <c r="B22" s="323" t="s">
        <v>1280</v>
      </c>
      <c r="C22" s="323"/>
      <c r="D22" s="323" t="s">
        <v>1281</v>
      </c>
      <c r="E22" s="328" t="s">
        <v>1282</v>
      </c>
      <c r="F22" s="1371"/>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3"/>
      <c r="BC22" s="323"/>
      <c r="BD22" s="323"/>
      <c r="BE22" s="323"/>
      <c r="BF22" s="323"/>
      <c r="BG22" s="323"/>
      <c r="BH22" s="323"/>
      <c r="BI22" s="323"/>
      <c r="BJ22" s="323"/>
      <c r="BK22" s="323"/>
      <c r="BL22" s="323"/>
      <c r="BM22" s="323"/>
      <c r="BN22" s="323"/>
      <c r="BO22" s="323"/>
      <c r="BP22" s="323"/>
      <c r="BQ22" s="323"/>
      <c r="BR22" s="323"/>
      <c r="BS22" s="323"/>
      <c r="BT22" s="323"/>
      <c r="BU22" s="323"/>
      <c r="BV22" s="323"/>
      <c r="BW22" s="323"/>
      <c r="BX22" s="323"/>
      <c r="BY22" s="323"/>
      <c r="BZ22" s="323"/>
      <c r="CA22" s="323"/>
      <c r="CB22" s="323"/>
      <c r="CC22" s="323"/>
      <c r="CD22" s="323"/>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23"/>
      <c r="ED22" s="323"/>
      <c r="EE22" s="323"/>
      <c r="EF22" s="323"/>
      <c r="EG22" s="323"/>
      <c r="EH22" s="323"/>
      <c r="EI22" s="323"/>
      <c r="EJ22" s="323"/>
      <c r="EK22" s="323"/>
      <c r="EL22" s="323"/>
      <c r="EM22" s="323"/>
      <c r="EN22" s="323"/>
      <c r="EO22" s="323"/>
      <c r="EP22" s="323"/>
      <c r="EQ22" s="323"/>
      <c r="ER22" s="323"/>
      <c r="ES22" s="323" t="s">
        <v>1247</v>
      </c>
      <c r="ET22" s="323" t="s">
        <v>1247</v>
      </c>
      <c r="EU22" s="323" t="s">
        <v>1247</v>
      </c>
      <c r="EV22" s="323" t="s">
        <v>1247</v>
      </c>
      <c r="EW22" s="323" t="s">
        <v>1247</v>
      </c>
      <c r="EX22" s="323" t="s">
        <v>1247</v>
      </c>
      <c r="EY22" s="323" t="s">
        <v>1247</v>
      </c>
      <c r="EZ22" s="323" t="s">
        <v>1247</v>
      </c>
      <c r="FA22" s="323" t="s">
        <v>1247</v>
      </c>
      <c r="FB22" s="323" t="s">
        <v>1247</v>
      </c>
      <c r="FC22" s="323" t="s">
        <v>1247</v>
      </c>
      <c r="FD22" s="323" t="s">
        <v>1247</v>
      </c>
      <c r="FE22" s="323" t="s">
        <v>1247</v>
      </c>
      <c r="FF22" s="323" t="s">
        <v>1247</v>
      </c>
      <c r="FG22" s="323" t="s">
        <v>1247</v>
      </c>
      <c r="FH22" s="323" t="s">
        <v>1247</v>
      </c>
      <c r="FI22" s="323" t="s">
        <v>1247</v>
      </c>
      <c r="FJ22" s="323" t="s">
        <v>1247</v>
      </c>
      <c r="FK22" s="323" t="s">
        <v>1247</v>
      </c>
      <c r="FL22" s="323" t="s">
        <v>1247</v>
      </c>
      <c r="FM22" s="323" t="s">
        <v>1247</v>
      </c>
      <c r="FN22" s="323" t="s">
        <v>1247</v>
      </c>
      <c r="FO22" s="323" t="s">
        <v>1247</v>
      </c>
      <c r="FP22" s="323" t="s">
        <v>1247</v>
      </c>
      <c r="FQ22" s="323" t="s">
        <v>1247</v>
      </c>
      <c r="FR22" s="323" t="s">
        <v>1247</v>
      </c>
      <c r="FS22" s="323" t="s">
        <v>1247</v>
      </c>
      <c r="FT22" s="323" t="s">
        <v>1247</v>
      </c>
      <c r="FU22" s="323" t="s">
        <v>1247</v>
      </c>
      <c r="FV22" s="323" t="s">
        <v>1247</v>
      </c>
      <c r="FW22" s="323" t="s">
        <v>1247</v>
      </c>
      <c r="FX22" s="323" t="s">
        <v>1247</v>
      </c>
      <c r="FY22" s="323" t="s">
        <v>1247</v>
      </c>
      <c r="FZ22" s="323" t="s">
        <v>1247</v>
      </c>
      <c r="GA22" s="323" t="s">
        <v>1247</v>
      </c>
      <c r="GB22" s="323" t="s">
        <v>1247</v>
      </c>
      <c r="GC22" s="323" t="s">
        <v>1247</v>
      </c>
      <c r="GD22" s="323" t="s">
        <v>1247</v>
      </c>
      <c r="GE22" s="323" t="s">
        <v>1247</v>
      </c>
      <c r="GF22" s="323" t="s">
        <v>1247</v>
      </c>
      <c r="GG22" s="323" t="s">
        <v>1247</v>
      </c>
      <c r="GH22" s="323" t="s">
        <v>1247</v>
      </c>
      <c r="GI22" s="323" t="s">
        <v>1247</v>
      </c>
      <c r="GJ22" s="323" t="s">
        <v>1247</v>
      </c>
      <c r="GK22" s="323" t="s">
        <v>1247</v>
      </c>
      <c r="GL22" s="323" t="s">
        <v>1247</v>
      </c>
      <c r="GM22" s="323" t="s">
        <v>1247</v>
      </c>
      <c r="GN22" s="323" t="s">
        <v>1247</v>
      </c>
      <c r="GO22" s="323" t="s">
        <v>1247</v>
      </c>
      <c r="GP22" s="323" t="s">
        <v>1247</v>
      </c>
      <c r="GQ22" s="323" t="s">
        <v>1247</v>
      </c>
      <c r="GR22" s="323" t="s">
        <v>1247</v>
      </c>
      <c r="GS22" s="323" t="s">
        <v>1247</v>
      </c>
      <c r="GT22" s="323" t="s">
        <v>1247</v>
      </c>
      <c r="GU22" s="323" t="s">
        <v>1247</v>
      </c>
      <c r="GV22" s="323" t="s">
        <v>1247</v>
      </c>
      <c r="GW22" s="323" t="s">
        <v>1247</v>
      </c>
      <c r="GX22" s="323" t="s">
        <v>1247</v>
      </c>
      <c r="GY22" s="323" t="s">
        <v>1247</v>
      </c>
      <c r="GZ22" s="323" t="s">
        <v>1247</v>
      </c>
      <c r="HA22" s="323" t="s">
        <v>1247</v>
      </c>
      <c r="HB22" s="323" t="s">
        <v>1247</v>
      </c>
      <c r="HC22" s="323" t="s">
        <v>1247</v>
      </c>
      <c r="HD22" s="323" t="s">
        <v>1247</v>
      </c>
      <c r="HE22" s="323" t="s">
        <v>1247</v>
      </c>
      <c r="HF22" s="323" t="s">
        <v>1247</v>
      </c>
      <c r="HG22" s="323" t="s">
        <v>1247</v>
      </c>
      <c r="HH22" s="323" t="s">
        <v>1247</v>
      </c>
      <c r="HI22" s="323" t="s">
        <v>1247</v>
      </c>
      <c r="HJ22" s="323" t="s">
        <v>1247</v>
      </c>
      <c r="HK22" s="323" t="s">
        <v>1247</v>
      </c>
      <c r="HL22" s="323" t="s">
        <v>1247</v>
      </c>
      <c r="HM22" s="323" t="s">
        <v>1247</v>
      </c>
      <c r="HN22" s="323" t="s">
        <v>1247</v>
      </c>
      <c r="HO22" s="323" t="s">
        <v>1247</v>
      </c>
      <c r="HP22" s="323" t="s">
        <v>1247</v>
      </c>
      <c r="HQ22" s="323" t="s">
        <v>1247</v>
      </c>
      <c r="HR22" s="323" t="s">
        <v>1247</v>
      </c>
      <c r="HS22" s="323" t="s">
        <v>1247</v>
      </c>
      <c r="HT22" s="323" t="s">
        <v>1247</v>
      </c>
      <c r="HU22" s="323" t="s">
        <v>1247</v>
      </c>
      <c r="HV22" s="323" t="s">
        <v>1247</v>
      </c>
      <c r="HW22" s="323" t="s">
        <v>1247</v>
      </c>
      <c r="HX22" s="323" t="s">
        <v>1247</v>
      </c>
      <c r="HY22" s="323" t="s">
        <v>1247</v>
      </c>
      <c r="HZ22" s="323" t="s">
        <v>1247</v>
      </c>
      <c r="IA22" s="323" t="s">
        <v>1247</v>
      </c>
      <c r="IB22" s="323" t="s">
        <v>1247</v>
      </c>
      <c r="IC22" s="323" t="s">
        <v>1247</v>
      </c>
      <c r="ID22" s="323" t="s">
        <v>1247</v>
      </c>
      <c r="IE22" s="323" t="s">
        <v>1247</v>
      </c>
      <c r="IF22" s="323" t="s">
        <v>1247</v>
      </c>
      <c r="IG22" s="323" t="s">
        <v>1247</v>
      </c>
      <c r="IH22" s="323" t="s">
        <v>1247</v>
      </c>
      <c r="II22" s="323" t="s">
        <v>1247</v>
      </c>
      <c r="IJ22" s="323" t="s">
        <v>1247</v>
      </c>
      <c r="IK22" s="323" t="s">
        <v>1247</v>
      </c>
      <c r="IL22" s="323" t="s">
        <v>1247</v>
      </c>
      <c r="IM22" s="323" t="s">
        <v>1247</v>
      </c>
      <c r="IN22" s="323" t="s">
        <v>1247</v>
      </c>
      <c r="IO22" s="323" t="s">
        <v>1247</v>
      </c>
      <c r="IP22" s="323" t="s">
        <v>1247</v>
      </c>
      <c r="IQ22" s="323" t="s">
        <v>1247</v>
      </c>
      <c r="IR22" s="323" t="s">
        <v>1247</v>
      </c>
      <c r="IS22" s="323" t="s">
        <v>1247</v>
      </c>
      <c r="IT22" s="323" t="s">
        <v>1247</v>
      </c>
      <c r="IU22" s="323" t="s">
        <v>1247</v>
      </c>
      <c r="IV22" s="323" t="s">
        <v>1247</v>
      </c>
    </row>
    <row r="23" spans="1:256" s="327" customFormat="1" ht="33.75" customHeight="1" x14ac:dyDescent="0.25">
      <c r="A23" s="323" t="s">
        <v>1248</v>
      </c>
      <c r="B23" s="323" t="s">
        <v>1277</v>
      </c>
      <c r="C23" s="323">
        <v>2127588</v>
      </c>
      <c r="D23" s="323" t="s">
        <v>1278</v>
      </c>
      <c r="E23" s="328" t="s">
        <v>1279</v>
      </c>
      <c r="F23" s="1371"/>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3"/>
      <c r="BT23" s="323"/>
      <c r="BU23" s="323"/>
      <c r="BV23" s="323"/>
      <c r="BW23" s="323"/>
      <c r="BX23" s="323"/>
      <c r="BY23" s="323"/>
      <c r="BZ23" s="323"/>
      <c r="CA23" s="323"/>
      <c r="CB23" s="323"/>
      <c r="CC23" s="323"/>
      <c r="CD23" s="323"/>
      <c r="CE23" s="323"/>
      <c r="CF23" s="323"/>
      <c r="CG23" s="323"/>
      <c r="CH23" s="323"/>
      <c r="CI23" s="323"/>
      <c r="CJ23" s="323"/>
      <c r="CK23" s="323"/>
      <c r="CL23" s="323"/>
      <c r="CM23" s="323"/>
      <c r="CN23" s="323"/>
      <c r="CO23" s="323"/>
      <c r="CP23" s="323"/>
      <c r="CQ23" s="323"/>
      <c r="CR23" s="323"/>
      <c r="CS23" s="323"/>
      <c r="CT23" s="323"/>
      <c r="CU23" s="323"/>
      <c r="CV23" s="323"/>
      <c r="CW23" s="323"/>
      <c r="CX23" s="323"/>
      <c r="CY23" s="323"/>
      <c r="CZ23" s="323"/>
      <c r="DA23" s="323"/>
      <c r="DB23" s="323"/>
      <c r="DC23" s="323"/>
      <c r="DD23" s="323"/>
      <c r="DE23" s="323"/>
      <c r="DF23" s="323"/>
      <c r="DG23" s="323"/>
      <c r="DH23" s="323"/>
      <c r="DI23" s="323"/>
      <c r="DJ23" s="323"/>
      <c r="DK23" s="323"/>
      <c r="DL23" s="323"/>
      <c r="DM23" s="323"/>
      <c r="DN23" s="323"/>
      <c r="DO23" s="323"/>
      <c r="DP23" s="323"/>
      <c r="DQ23" s="323"/>
      <c r="DR23" s="323"/>
      <c r="DS23" s="323"/>
      <c r="DT23" s="323"/>
      <c r="DU23" s="323"/>
      <c r="DV23" s="323"/>
      <c r="DW23" s="323"/>
      <c r="DX23" s="323"/>
      <c r="DY23" s="323"/>
      <c r="DZ23" s="323"/>
      <c r="EA23" s="323"/>
      <c r="EB23" s="323"/>
      <c r="EC23" s="323"/>
      <c r="ED23" s="323"/>
      <c r="EE23" s="323"/>
      <c r="EF23" s="323"/>
      <c r="EG23" s="323"/>
      <c r="EH23" s="323"/>
      <c r="EI23" s="323"/>
      <c r="EJ23" s="323"/>
      <c r="EK23" s="323"/>
      <c r="EL23" s="323"/>
      <c r="EM23" s="323"/>
      <c r="EN23" s="323"/>
      <c r="EO23" s="323"/>
      <c r="EP23" s="323"/>
      <c r="EQ23" s="323"/>
      <c r="ER23" s="323"/>
      <c r="ES23" s="323" t="s">
        <v>1248</v>
      </c>
      <c r="ET23" s="323" t="s">
        <v>1248</v>
      </c>
      <c r="EU23" s="323" t="s">
        <v>1248</v>
      </c>
      <c r="EV23" s="323" t="s">
        <v>1248</v>
      </c>
      <c r="EW23" s="323" t="s">
        <v>1248</v>
      </c>
      <c r="EX23" s="323" t="s">
        <v>1248</v>
      </c>
      <c r="EY23" s="323" t="s">
        <v>1248</v>
      </c>
      <c r="EZ23" s="323" t="s">
        <v>1248</v>
      </c>
      <c r="FA23" s="323" t="s">
        <v>1248</v>
      </c>
      <c r="FB23" s="323" t="s">
        <v>1248</v>
      </c>
      <c r="FC23" s="323" t="s">
        <v>1248</v>
      </c>
      <c r="FD23" s="323" t="s">
        <v>1248</v>
      </c>
      <c r="FE23" s="323" t="s">
        <v>1248</v>
      </c>
      <c r="FF23" s="323" t="s">
        <v>1248</v>
      </c>
      <c r="FG23" s="323" t="s">
        <v>1248</v>
      </c>
      <c r="FH23" s="323" t="s">
        <v>1248</v>
      </c>
      <c r="FI23" s="323" t="s">
        <v>1248</v>
      </c>
      <c r="FJ23" s="323" t="s">
        <v>1248</v>
      </c>
      <c r="FK23" s="323" t="s">
        <v>1248</v>
      </c>
      <c r="FL23" s="323" t="s">
        <v>1248</v>
      </c>
      <c r="FM23" s="323" t="s">
        <v>1248</v>
      </c>
      <c r="FN23" s="323" t="s">
        <v>1248</v>
      </c>
      <c r="FO23" s="323" t="s">
        <v>1248</v>
      </c>
      <c r="FP23" s="323" t="s">
        <v>1248</v>
      </c>
      <c r="FQ23" s="323" t="s">
        <v>1248</v>
      </c>
      <c r="FR23" s="323" t="s">
        <v>1248</v>
      </c>
      <c r="FS23" s="323" t="s">
        <v>1248</v>
      </c>
      <c r="FT23" s="323" t="s">
        <v>1248</v>
      </c>
      <c r="FU23" s="323" t="s">
        <v>1248</v>
      </c>
      <c r="FV23" s="323" t="s">
        <v>1248</v>
      </c>
      <c r="FW23" s="323" t="s">
        <v>1248</v>
      </c>
      <c r="FX23" s="323" t="s">
        <v>1248</v>
      </c>
      <c r="FY23" s="323" t="s">
        <v>1248</v>
      </c>
      <c r="FZ23" s="323" t="s">
        <v>1248</v>
      </c>
      <c r="GA23" s="323" t="s">
        <v>1248</v>
      </c>
      <c r="GB23" s="323" t="s">
        <v>1248</v>
      </c>
      <c r="GC23" s="323" t="s">
        <v>1248</v>
      </c>
      <c r="GD23" s="323" t="s">
        <v>1248</v>
      </c>
      <c r="GE23" s="323" t="s">
        <v>1248</v>
      </c>
      <c r="GF23" s="323" t="s">
        <v>1248</v>
      </c>
      <c r="GG23" s="323" t="s">
        <v>1248</v>
      </c>
      <c r="GH23" s="323" t="s">
        <v>1248</v>
      </c>
      <c r="GI23" s="323" t="s">
        <v>1248</v>
      </c>
      <c r="GJ23" s="323" t="s">
        <v>1248</v>
      </c>
      <c r="GK23" s="323" t="s">
        <v>1248</v>
      </c>
      <c r="GL23" s="323" t="s">
        <v>1248</v>
      </c>
      <c r="GM23" s="323" t="s">
        <v>1248</v>
      </c>
      <c r="GN23" s="323" t="s">
        <v>1248</v>
      </c>
      <c r="GO23" s="323" t="s">
        <v>1248</v>
      </c>
      <c r="GP23" s="323" t="s">
        <v>1248</v>
      </c>
      <c r="GQ23" s="323" t="s">
        <v>1248</v>
      </c>
      <c r="GR23" s="323" t="s">
        <v>1248</v>
      </c>
      <c r="GS23" s="323" t="s">
        <v>1248</v>
      </c>
      <c r="GT23" s="323" t="s">
        <v>1248</v>
      </c>
      <c r="GU23" s="323" t="s">
        <v>1248</v>
      </c>
      <c r="GV23" s="323" t="s">
        <v>1248</v>
      </c>
      <c r="GW23" s="323" t="s">
        <v>1248</v>
      </c>
      <c r="GX23" s="323" t="s">
        <v>1248</v>
      </c>
      <c r="GY23" s="323" t="s">
        <v>1248</v>
      </c>
      <c r="GZ23" s="323" t="s">
        <v>1248</v>
      </c>
      <c r="HA23" s="323" t="s">
        <v>1248</v>
      </c>
      <c r="HB23" s="323" t="s">
        <v>1248</v>
      </c>
      <c r="HC23" s="323" t="s">
        <v>1248</v>
      </c>
      <c r="HD23" s="323" t="s">
        <v>1248</v>
      </c>
      <c r="HE23" s="323" t="s">
        <v>1248</v>
      </c>
      <c r="HF23" s="323" t="s">
        <v>1248</v>
      </c>
      <c r="HG23" s="323" t="s">
        <v>1248</v>
      </c>
      <c r="HH23" s="323" t="s">
        <v>1248</v>
      </c>
      <c r="HI23" s="323" t="s">
        <v>1248</v>
      </c>
      <c r="HJ23" s="323" t="s">
        <v>1248</v>
      </c>
      <c r="HK23" s="323" t="s">
        <v>1248</v>
      </c>
      <c r="HL23" s="323" t="s">
        <v>1248</v>
      </c>
      <c r="HM23" s="323" t="s">
        <v>1248</v>
      </c>
      <c r="HN23" s="323" t="s">
        <v>1248</v>
      </c>
      <c r="HO23" s="323" t="s">
        <v>1248</v>
      </c>
      <c r="HP23" s="323" t="s">
        <v>1248</v>
      </c>
      <c r="HQ23" s="323" t="s">
        <v>1248</v>
      </c>
      <c r="HR23" s="323" t="s">
        <v>1248</v>
      </c>
      <c r="HS23" s="323" t="s">
        <v>1248</v>
      </c>
      <c r="HT23" s="323" t="s">
        <v>1248</v>
      </c>
      <c r="HU23" s="323" t="s">
        <v>1248</v>
      </c>
      <c r="HV23" s="323" t="s">
        <v>1248</v>
      </c>
      <c r="HW23" s="323" t="s">
        <v>1248</v>
      </c>
      <c r="HX23" s="323" t="s">
        <v>1248</v>
      </c>
      <c r="HY23" s="323" t="s">
        <v>1248</v>
      </c>
      <c r="HZ23" s="323" t="s">
        <v>1248</v>
      </c>
      <c r="IA23" s="323" t="s">
        <v>1248</v>
      </c>
      <c r="IB23" s="323" t="s">
        <v>1248</v>
      </c>
      <c r="IC23" s="323" t="s">
        <v>1248</v>
      </c>
      <c r="ID23" s="323" t="s">
        <v>1248</v>
      </c>
      <c r="IE23" s="323" t="s">
        <v>1248</v>
      </c>
      <c r="IF23" s="323" t="s">
        <v>1248</v>
      </c>
      <c r="IG23" s="323" t="s">
        <v>1248</v>
      </c>
      <c r="IH23" s="323" t="s">
        <v>1248</v>
      </c>
      <c r="II23" s="323" t="s">
        <v>1248</v>
      </c>
      <c r="IJ23" s="323" t="s">
        <v>1248</v>
      </c>
      <c r="IK23" s="323" t="s">
        <v>1248</v>
      </c>
      <c r="IL23" s="323" t="s">
        <v>1248</v>
      </c>
      <c r="IM23" s="323" t="s">
        <v>1248</v>
      </c>
      <c r="IN23" s="323" t="s">
        <v>1248</v>
      </c>
      <c r="IO23" s="323" t="s">
        <v>1248</v>
      </c>
      <c r="IP23" s="323" t="s">
        <v>1248</v>
      </c>
      <c r="IQ23" s="323" t="s">
        <v>1248</v>
      </c>
      <c r="IR23" s="323" t="s">
        <v>1248</v>
      </c>
      <c r="IS23" s="323" t="s">
        <v>1248</v>
      </c>
      <c r="IT23" s="323" t="s">
        <v>1248</v>
      </c>
      <c r="IU23" s="323" t="s">
        <v>1248</v>
      </c>
      <c r="IV23" s="323" t="s">
        <v>1248</v>
      </c>
    </row>
    <row r="24" spans="1:256" s="330" customFormat="1" ht="33.75" customHeight="1" x14ac:dyDescent="0.25">
      <c r="A24" s="329"/>
      <c r="B24" s="329"/>
      <c r="C24" s="329"/>
      <c r="D24" s="329"/>
      <c r="E24" s="329"/>
      <c r="F24" s="329" t="s">
        <v>1290</v>
      </c>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29"/>
      <c r="CN24" s="329"/>
      <c r="CO24" s="329"/>
      <c r="CP24" s="329"/>
      <c r="CQ24" s="329"/>
      <c r="CR24" s="329"/>
      <c r="CS24" s="329"/>
      <c r="CT24" s="329"/>
      <c r="CU24" s="329"/>
      <c r="CV24" s="329"/>
      <c r="CW24" s="329"/>
      <c r="CX24" s="329"/>
      <c r="CY24" s="329"/>
      <c r="CZ24" s="329"/>
      <c r="DA24" s="329"/>
      <c r="DB24" s="329"/>
      <c r="DC24" s="329"/>
      <c r="DD24" s="329"/>
      <c r="DE24" s="329"/>
      <c r="DF24" s="329"/>
      <c r="DG24" s="329"/>
      <c r="DH24" s="329"/>
      <c r="DI24" s="329"/>
      <c r="DJ24" s="329"/>
      <c r="DK24" s="329"/>
      <c r="DL24" s="329"/>
      <c r="DM24" s="329"/>
      <c r="DN24" s="329"/>
      <c r="DO24" s="329"/>
      <c r="DP24" s="329"/>
      <c r="DQ24" s="329"/>
      <c r="DR24" s="329"/>
      <c r="DS24" s="329"/>
      <c r="DT24" s="329"/>
      <c r="DU24" s="329"/>
      <c r="DV24" s="329"/>
      <c r="DW24" s="329"/>
      <c r="DX24" s="329"/>
      <c r="DY24" s="329"/>
      <c r="DZ24" s="329"/>
      <c r="EA24" s="329"/>
      <c r="EB24" s="329"/>
      <c r="EC24" s="329"/>
      <c r="ED24" s="329"/>
      <c r="EE24" s="329"/>
      <c r="EF24" s="329"/>
      <c r="EG24" s="329"/>
      <c r="EH24" s="329"/>
      <c r="EI24" s="329"/>
      <c r="EJ24" s="329"/>
      <c r="EK24" s="329"/>
      <c r="EL24" s="329"/>
      <c r="EM24" s="329"/>
      <c r="EN24" s="329"/>
      <c r="EO24" s="329"/>
      <c r="EP24" s="329"/>
      <c r="EQ24" s="329"/>
      <c r="ER24" s="329"/>
      <c r="ES24" s="329"/>
      <c r="ET24" s="329"/>
      <c r="EU24" s="329"/>
      <c r="EV24" s="329"/>
      <c r="EW24" s="329"/>
      <c r="EX24" s="329"/>
      <c r="EY24" s="329"/>
      <c r="EZ24" s="329"/>
      <c r="FA24" s="329"/>
      <c r="FB24" s="329"/>
      <c r="FC24" s="329"/>
      <c r="FD24" s="329"/>
      <c r="FE24" s="329"/>
      <c r="FF24" s="329"/>
      <c r="FG24" s="329"/>
      <c r="FH24" s="329"/>
      <c r="FI24" s="329"/>
      <c r="FJ24" s="329"/>
      <c r="FK24" s="329"/>
      <c r="FL24" s="329"/>
      <c r="FM24" s="329"/>
      <c r="FN24" s="329"/>
      <c r="FO24" s="329"/>
      <c r="FP24" s="329"/>
      <c r="FQ24" s="329"/>
      <c r="FR24" s="329"/>
      <c r="FS24" s="329"/>
      <c r="FT24" s="329"/>
      <c r="FU24" s="329"/>
      <c r="FV24" s="329"/>
      <c r="FW24" s="329"/>
      <c r="FX24" s="329"/>
      <c r="FY24" s="329"/>
      <c r="FZ24" s="329"/>
      <c r="GA24" s="329"/>
      <c r="GB24" s="329"/>
      <c r="GC24" s="329"/>
      <c r="GD24" s="329"/>
      <c r="GE24" s="329"/>
      <c r="GF24" s="329"/>
      <c r="GG24" s="329"/>
      <c r="GH24" s="329"/>
      <c r="GI24" s="329"/>
      <c r="GJ24" s="329"/>
      <c r="GK24" s="329"/>
      <c r="GL24" s="329"/>
      <c r="GM24" s="329"/>
      <c r="GN24" s="329"/>
      <c r="GO24" s="329"/>
      <c r="GP24" s="329"/>
      <c r="GQ24" s="329"/>
      <c r="GR24" s="329"/>
      <c r="GS24" s="329"/>
      <c r="GT24" s="329"/>
      <c r="GU24" s="329"/>
      <c r="GV24" s="329"/>
      <c r="GW24" s="329"/>
      <c r="GX24" s="329"/>
      <c r="GY24" s="329"/>
      <c r="GZ24" s="329"/>
      <c r="HA24" s="329"/>
      <c r="HB24" s="329"/>
      <c r="HC24" s="329"/>
      <c r="HD24" s="329"/>
      <c r="HE24" s="329"/>
      <c r="HF24" s="329"/>
      <c r="HG24" s="329"/>
      <c r="HH24" s="329"/>
      <c r="HI24" s="329"/>
      <c r="HJ24" s="329"/>
      <c r="HK24" s="329"/>
      <c r="HL24" s="329"/>
      <c r="HM24" s="329"/>
      <c r="HN24" s="329"/>
      <c r="HO24" s="329"/>
      <c r="HP24" s="329"/>
      <c r="HQ24" s="329"/>
      <c r="HR24" s="329"/>
      <c r="HS24" s="329"/>
      <c r="HT24" s="329"/>
      <c r="HU24" s="329"/>
      <c r="HV24" s="329"/>
      <c r="HW24" s="329"/>
      <c r="HX24" s="329"/>
      <c r="HY24" s="329"/>
      <c r="HZ24" s="329"/>
      <c r="IA24" s="329"/>
      <c r="IB24" s="329"/>
      <c r="IC24" s="329"/>
      <c r="ID24" s="329"/>
      <c r="IE24" s="329"/>
      <c r="IF24" s="329"/>
      <c r="IG24" s="329"/>
      <c r="IH24" s="329"/>
      <c r="II24" s="329"/>
      <c r="IJ24" s="329"/>
      <c r="IK24" s="329"/>
      <c r="IL24" s="329"/>
      <c r="IM24" s="329"/>
      <c r="IN24" s="329"/>
      <c r="IO24" s="329"/>
      <c r="IP24" s="329"/>
      <c r="IQ24" s="329"/>
      <c r="IR24" s="329"/>
      <c r="IS24" s="329"/>
      <c r="IT24" s="329"/>
      <c r="IU24" s="329"/>
      <c r="IV24" s="329"/>
    </row>
    <row r="25" spans="1:256" s="107" customFormat="1" ht="15" customHeight="1" x14ac:dyDescent="0.25">
      <c r="A25" s="244" t="s">
        <v>3</v>
      </c>
      <c r="B25" s="107" t="s">
        <v>605</v>
      </c>
      <c r="C25" s="107" t="s">
        <v>606</v>
      </c>
      <c r="D25" s="107" t="s">
        <v>607</v>
      </c>
      <c r="E25" s="245" t="s">
        <v>6</v>
      </c>
      <c r="F25" s="1369" t="s">
        <v>1052</v>
      </c>
    </row>
    <row r="26" spans="1:256" s="107" customFormat="1" ht="15" customHeight="1" x14ac:dyDescent="0.25">
      <c r="A26" s="244" t="s">
        <v>608</v>
      </c>
      <c r="B26" s="107" t="s">
        <v>609</v>
      </c>
      <c r="C26" s="107" t="s">
        <v>610</v>
      </c>
      <c r="D26" s="107" t="s">
        <v>611</v>
      </c>
      <c r="E26" s="245" t="s">
        <v>57</v>
      </c>
      <c r="F26" s="1365"/>
    </row>
    <row r="27" spans="1:256" s="107" customFormat="1" ht="15" customHeight="1" x14ac:dyDescent="0.25">
      <c r="A27" s="244" t="s">
        <v>42</v>
      </c>
      <c r="B27" s="107" t="s">
        <v>612</v>
      </c>
      <c r="E27" s="245" t="s">
        <v>44</v>
      </c>
      <c r="F27" s="1365"/>
    </row>
    <row r="28" spans="1:256" s="107" customFormat="1" ht="15" customHeight="1" x14ac:dyDescent="0.25">
      <c r="A28" s="244" t="s">
        <v>22</v>
      </c>
      <c r="B28" s="107" t="s">
        <v>613</v>
      </c>
      <c r="C28" s="107" t="s">
        <v>614</v>
      </c>
      <c r="D28" s="107" t="s">
        <v>615</v>
      </c>
      <c r="E28" s="245" t="s">
        <v>24</v>
      </c>
      <c r="F28" s="1365"/>
    </row>
    <row r="29" spans="1:256" s="107" customFormat="1" ht="15" customHeight="1" x14ac:dyDescent="0.25">
      <c r="A29" s="244" t="s">
        <v>19</v>
      </c>
      <c r="B29" s="107" t="s">
        <v>616</v>
      </c>
      <c r="C29" s="107" t="s">
        <v>617</v>
      </c>
      <c r="D29" s="107" t="s">
        <v>618</v>
      </c>
      <c r="E29" s="245" t="s">
        <v>21</v>
      </c>
      <c r="F29" s="1365"/>
    </row>
    <row r="30" spans="1:256" s="107" customFormat="1" ht="15" customHeight="1" x14ac:dyDescent="0.25">
      <c r="A30" s="244" t="s">
        <v>619</v>
      </c>
      <c r="B30" s="107" t="s">
        <v>620</v>
      </c>
      <c r="C30" s="107" t="s">
        <v>621</v>
      </c>
      <c r="D30" s="107" t="s">
        <v>622</v>
      </c>
      <c r="E30" s="245" t="s">
        <v>33</v>
      </c>
      <c r="F30" s="1365"/>
    </row>
    <row r="31" spans="1:256" s="107" customFormat="1" ht="15" customHeight="1" x14ac:dyDescent="0.25">
      <c r="A31" s="244" t="s">
        <v>16</v>
      </c>
      <c r="B31" s="107" t="s">
        <v>623</v>
      </c>
      <c r="D31" s="107" t="s">
        <v>624</v>
      </c>
      <c r="E31" s="245" t="s">
        <v>18</v>
      </c>
      <c r="F31" s="1365"/>
    </row>
    <row r="32" spans="1:256" s="107" customFormat="1" ht="15" customHeight="1" x14ac:dyDescent="0.25">
      <c r="A32" s="244" t="s">
        <v>7</v>
      </c>
      <c r="B32" s="107" t="s">
        <v>625</v>
      </c>
      <c r="C32" s="107" t="s">
        <v>626</v>
      </c>
      <c r="D32" s="107" t="s">
        <v>627</v>
      </c>
      <c r="E32" s="245" t="s">
        <v>9</v>
      </c>
      <c r="F32" s="1365"/>
    </row>
    <row r="33" spans="1:6" s="107" customFormat="1" ht="15" customHeight="1" x14ac:dyDescent="0.25">
      <c r="A33" s="244" t="s">
        <v>40</v>
      </c>
      <c r="B33" s="107" t="s">
        <v>628</v>
      </c>
      <c r="D33" s="107" t="s">
        <v>629</v>
      </c>
      <c r="E33" s="245" t="s">
        <v>630</v>
      </c>
      <c r="F33" s="1365"/>
    </row>
    <row r="34" spans="1:6" s="107" customFormat="1" ht="15" customHeight="1" x14ac:dyDescent="0.25">
      <c r="A34" s="244" t="s">
        <v>49</v>
      </c>
      <c r="B34" s="107" t="s">
        <v>631</v>
      </c>
      <c r="C34" s="107" t="s">
        <v>632</v>
      </c>
      <c r="D34" s="107" t="s">
        <v>633</v>
      </c>
      <c r="E34" s="245" t="s">
        <v>51</v>
      </c>
      <c r="F34" s="1365"/>
    </row>
    <row r="35" spans="1:6" s="107" customFormat="1" ht="15" customHeight="1" x14ac:dyDescent="0.25">
      <c r="A35" s="244" t="s">
        <v>52</v>
      </c>
      <c r="B35" s="107" t="s">
        <v>634</v>
      </c>
      <c r="C35" s="107" t="s">
        <v>635</v>
      </c>
      <c r="D35" s="107" t="s">
        <v>636</v>
      </c>
      <c r="E35" s="245" t="s">
        <v>54</v>
      </c>
      <c r="F35" s="1365"/>
    </row>
    <row r="36" spans="1:6" s="107" customFormat="1" ht="15" customHeight="1" x14ac:dyDescent="0.25">
      <c r="A36" s="244" t="s">
        <v>637</v>
      </c>
      <c r="B36" s="107" t="s">
        <v>638</v>
      </c>
      <c r="D36" s="107" t="s">
        <v>1542</v>
      </c>
      <c r="E36" s="245" t="s">
        <v>15</v>
      </c>
      <c r="F36" s="1365"/>
    </row>
    <row r="37" spans="1:6" s="107" customFormat="1" ht="15" customHeight="1" x14ac:dyDescent="0.25">
      <c r="A37" s="244" t="s">
        <v>28</v>
      </c>
      <c r="B37" s="107" t="s">
        <v>639</v>
      </c>
      <c r="E37" s="245" t="s">
        <v>640</v>
      </c>
      <c r="F37" s="1365"/>
    </row>
    <row r="38" spans="1:6" s="107" customFormat="1" ht="15" customHeight="1" x14ac:dyDescent="0.25">
      <c r="A38" s="244" t="s">
        <v>10</v>
      </c>
      <c r="B38" s="107" t="s">
        <v>641</v>
      </c>
      <c r="D38" s="107" t="s">
        <v>1567</v>
      </c>
      <c r="F38" s="1365"/>
    </row>
    <row r="39" spans="1:6" s="107" customFormat="1" ht="15" customHeight="1" x14ac:dyDescent="0.25">
      <c r="A39" s="244" t="s">
        <v>25</v>
      </c>
      <c r="B39" s="107" t="s">
        <v>642</v>
      </c>
      <c r="D39" s="107" t="s">
        <v>643</v>
      </c>
      <c r="E39" s="245" t="s">
        <v>644</v>
      </c>
      <c r="F39" s="1365"/>
    </row>
    <row r="40" spans="1:6" s="107" customFormat="1" ht="15" customHeight="1" x14ac:dyDescent="0.25">
      <c r="A40" s="244" t="s">
        <v>37</v>
      </c>
      <c r="B40" s="107" t="s">
        <v>645</v>
      </c>
      <c r="E40" s="245" t="s">
        <v>39</v>
      </c>
      <c r="F40" s="1365"/>
    </row>
    <row r="41" spans="1:6" s="107" customFormat="1" ht="15" customHeight="1" x14ac:dyDescent="0.25">
      <c r="A41" s="244" t="s">
        <v>58</v>
      </c>
      <c r="B41" s="107" t="s">
        <v>646</v>
      </c>
      <c r="C41" s="107" t="s">
        <v>647</v>
      </c>
      <c r="D41" s="107" t="s">
        <v>648</v>
      </c>
      <c r="E41" s="245" t="s">
        <v>60</v>
      </c>
      <c r="F41" s="272"/>
    </row>
    <row r="42" spans="1:6" s="107" customFormat="1" ht="15" customHeight="1" x14ac:dyDescent="0.25">
      <c r="A42" s="246"/>
      <c r="B42" s="246"/>
      <c r="C42" s="246"/>
      <c r="D42" s="246"/>
      <c r="E42" s="246"/>
      <c r="F42" s="1369" t="s">
        <v>161</v>
      </c>
    </row>
    <row r="43" spans="1:6" s="107" customFormat="1" ht="15" customHeight="1" x14ac:dyDescent="0.25">
      <c r="A43" s="244" t="s">
        <v>68</v>
      </c>
      <c r="B43" s="107" t="s">
        <v>649</v>
      </c>
      <c r="D43" s="107" t="s">
        <v>650</v>
      </c>
      <c r="E43" s="245" t="s">
        <v>67</v>
      </c>
      <c r="F43" s="1365"/>
    </row>
    <row r="44" spans="1:6" s="107" customFormat="1" ht="15" customHeight="1" x14ac:dyDescent="0.25">
      <c r="A44" s="244" t="s">
        <v>91</v>
      </c>
      <c r="B44" s="107" t="s">
        <v>651</v>
      </c>
      <c r="C44" s="107" t="s">
        <v>652</v>
      </c>
      <c r="D44" s="107" t="s">
        <v>653</v>
      </c>
      <c r="E44" s="245" t="s">
        <v>93</v>
      </c>
      <c r="F44" s="1365"/>
    </row>
    <row r="45" spans="1:6" s="107" customFormat="1" ht="15" customHeight="1" x14ac:dyDescent="0.25">
      <c r="A45" s="244" t="s">
        <v>73</v>
      </c>
      <c r="B45" s="107" t="s">
        <v>654</v>
      </c>
      <c r="E45" s="245" t="s">
        <v>75</v>
      </c>
      <c r="F45" s="1365"/>
    </row>
    <row r="46" spans="1:6" s="107" customFormat="1" ht="15" customHeight="1" x14ac:dyDescent="0.25">
      <c r="A46" s="244" t="s">
        <v>82</v>
      </c>
      <c r="B46" s="107" t="s">
        <v>655</v>
      </c>
      <c r="D46" s="107" t="s">
        <v>1388</v>
      </c>
      <c r="E46" s="245" t="s">
        <v>84</v>
      </c>
      <c r="F46" s="1365"/>
    </row>
    <row r="47" spans="1:6" s="107" customFormat="1" ht="15" customHeight="1" x14ac:dyDescent="0.25">
      <c r="A47" s="244" t="s">
        <v>76</v>
      </c>
      <c r="B47" s="107" t="s">
        <v>656</v>
      </c>
      <c r="E47" s="245" t="s">
        <v>78</v>
      </c>
      <c r="F47" s="1365"/>
    </row>
    <row r="48" spans="1:6" s="107" customFormat="1" ht="15" customHeight="1" x14ac:dyDescent="0.25">
      <c r="A48" s="244" t="s">
        <v>79</v>
      </c>
      <c r="B48" s="107" t="s">
        <v>657</v>
      </c>
      <c r="C48" s="107" t="s">
        <v>658</v>
      </c>
      <c r="E48" s="245" t="s">
        <v>81</v>
      </c>
      <c r="F48" s="1365"/>
    </row>
    <row r="49" spans="1:6" s="107" customFormat="1" ht="15" customHeight="1" x14ac:dyDescent="0.25">
      <c r="A49" s="244" t="s">
        <v>63</v>
      </c>
      <c r="B49" s="107" t="s">
        <v>659</v>
      </c>
      <c r="D49" s="107" t="s">
        <v>660</v>
      </c>
      <c r="E49" s="245" t="s">
        <v>65</v>
      </c>
      <c r="F49" s="1365"/>
    </row>
    <row r="50" spans="1:6" s="107" customFormat="1" ht="15" customHeight="1" x14ac:dyDescent="0.25">
      <c r="A50" s="244" t="s">
        <v>71</v>
      </c>
      <c r="B50" s="107" t="s">
        <v>661</v>
      </c>
      <c r="C50" s="107" t="s">
        <v>662</v>
      </c>
      <c r="D50" s="107" t="s">
        <v>663</v>
      </c>
      <c r="E50" s="245" t="s">
        <v>72</v>
      </c>
      <c r="F50" s="1365"/>
    </row>
    <row r="51" spans="1:6" s="107" customFormat="1" ht="15" customHeight="1" x14ac:dyDescent="0.25">
      <c r="A51" s="244" t="s">
        <v>85</v>
      </c>
      <c r="B51" s="107" t="s">
        <v>664</v>
      </c>
      <c r="E51" s="245" t="s">
        <v>665</v>
      </c>
      <c r="F51" s="1365"/>
    </row>
    <row r="52" spans="1:6" s="107" customFormat="1" ht="15" customHeight="1" x14ac:dyDescent="0.25">
      <c r="A52" s="244" t="s">
        <v>88</v>
      </c>
      <c r="B52" s="107" t="s">
        <v>666</v>
      </c>
      <c r="C52" s="107" t="s">
        <v>667</v>
      </c>
      <c r="D52" s="107" t="s">
        <v>668</v>
      </c>
      <c r="E52" s="245" t="s">
        <v>90</v>
      </c>
      <c r="F52" s="1365"/>
    </row>
    <row r="53" spans="1:6" s="1366" customFormat="1" ht="15" customHeight="1" x14ac:dyDescent="0.25"/>
    <row r="54" spans="1:6" s="1366" customFormat="1" ht="15" customHeight="1" x14ac:dyDescent="0.25"/>
    <row r="55" spans="1:6" x14ac:dyDescent="0.25">
      <c r="A55" s="241" t="s">
        <v>669</v>
      </c>
      <c r="B55" s="243" t="s">
        <v>670</v>
      </c>
      <c r="C55" s="243" t="s">
        <v>671</v>
      </c>
      <c r="D55" s="247" t="s">
        <v>672</v>
      </c>
      <c r="E55" s="248" t="s">
        <v>391</v>
      </c>
      <c r="F55" s="1369" t="s">
        <v>569</v>
      </c>
    </row>
    <row r="56" spans="1:6" x14ac:dyDescent="0.25">
      <c r="A56" s="241" t="s">
        <v>673</v>
      </c>
      <c r="B56" s="241" t="s">
        <v>674</v>
      </c>
      <c r="C56" s="243" t="s">
        <v>675</v>
      </c>
      <c r="D56" s="247" t="s">
        <v>676</v>
      </c>
      <c r="E56" s="248" t="s">
        <v>677</v>
      </c>
      <c r="F56" s="1369"/>
    </row>
    <row r="57" spans="1:6" x14ac:dyDescent="0.25">
      <c r="A57" s="241" t="s">
        <v>678</v>
      </c>
      <c r="B57" s="243" t="s">
        <v>679</v>
      </c>
      <c r="C57" s="243" t="s">
        <v>680</v>
      </c>
      <c r="D57" s="247" t="s">
        <v>400</v>
      </c>
      <c r="E57" s="248" t="s">
        <v>681</v>
      </c>
      <c r="F57" s="1369"/>
    </row>
    <row r="58" spans="1:6" x14ac:dyDescent="0.25">
      <c r="A58" s="241" t="s">
        <v>682</v>
      </c>
      <c r="B58" s="243" t="s">
        <v>683</v>
      </c>
      <c r="C58" s="243" t="s">
        <v>684</v>
      </c>
      <c r="D58" s="247" t="s">
        <v>409</v>
      </c>
      <c r="E58" s="248" t="s">
        <v>410</v>
      </c>
      <c r="F58" s="1369"/>
    </row>
    <row r="59" spans="1:6" x14ac:dyDescent="0.25">
      <c r="A59" s="241" t="s">
        <v>685</v>
      </c>
      <c r="B59" s="243" t="s">
        <v>686</v>
      </c>
      <c r="C59" s="243" t="s">
        <v>687</v>
      </c>
      <c r="D59" s="247" t="s">
        <v>688</v>
      </c>
      <c r="E59" s="248" t="s">
        <v>689</v>
      </c>
      <c r="F59" s="1369"/>
    </row>
    <row r="60" spans="1:6" x14ac:dyDescent="0.25">
      <c r="A60" s="241" t="s">
        <v>690</v>
      </c>
      <c r="B60" s="243" t="s">
        <v>691</v>
      </c>
      <c r="C60" s="243" t="s">
        <v>692</v>
      </c>
      <c r="D60" s="247" t="s">
        <v>693</v>
      </c>
      <c r="E60" s="248" t="s">
        <v>426</v>
      </c>
      <c r="F60" s="1369"/>
    </row>
    <row r="61" spans="1:6" x14ac:dyDescent="0.25">
      <c r="A61" s="241" t="s">
        <v>694</v>
      </c>
      <c r="B61" s="243" t="s">
        <v>691</v>
      </c>
      <c r="C61" s="243" t="s">
        <v>695</v>
      </c>
      <c r="D61" s="247" t="s">
        <v>696</v>
      </c>
      <c r="E61" s="248" t="s">
        <v>426</v>
      </c>
      <c r="F61" s="1369"/>
    </row>
    <row r="62" spans="1:6" x14ac:dyDescent="0.25">
      <c r="A62" s="241" t="s">
        <v>697</v>
      </c>
      <c r="B62" s="243" t="s">
        <v>691</v>
      </c>
      <c r="C62" s="243" t="s">
        <v>698</v>
      </c>
      <c r="D62" s="247" t="s">
        <v>699</v>
      </c>
      <c r="E62" s="248" t="s">
        <v>426</v>
      </c>
      <c r="F62" s="1369"/>
    </row>
    <row r="63" spans="1:6" x14ac:dyDescent="0.25">
      <c r="A63" s="241" t="s">
        <v>700</v>
      </c>
      <c r="D63" s="247" t="s">
        <v>701</v>
      </c>
      <c r="E63" s="248" t="s">
        <v>433</v>
      </c>
      <c r="F63" s="1369"/>
    </row>
    <row r="64" spans="1:6" x14ac:dyDescent="0.25">
      <c r="A64" s="241" t="s">
        <v>702</v>
      </c>
      <c r="E64" s="248" t="s">
        <v>703</v>
      </c>
      <c r="F64" s="1369"/>
    </row>
    <row r="65" spans="1:6" x14ac:dyDescent="0.25">
      <c r="A65" s="241" t="s">
        <v>704</v>
      </c>
      <c r="B65" s="243" t="s">
        <v>705</v>
      </c>
      <c r="C65" s="243" t="s">
        <v>706</v>
      </c>
      <c r="D65" s="247" t="s">
        <v>707</v>
      </c>
      <c r="E65" s="248" t="s">
        <v>708</v>
      </c>
      <c r="F65" s="1369"/>
    </row>
    <row r="66" spans="1:6" x14ac:dyDescent="0.25">
      <c r="A66" s="241" t="s">
        <v>709</v>
      </c>
      <c r="B66" s="243" t="s">
        <v>710</v>
      </c>
      <c r="C66" s="243" t="s">
        <v>711</v>
      </c>
      <c r="D66" s="247" t="s">
        <v>712</v>
      </c>
      <c r="E66" s="248" t="s">
        <v>457</v>
      </c>
      <c r="F66" s="1369"/>
    </row>
    <row r="67" spans="1:6" x14ac:dyDescent="0.25">
      <c r="A67" s="241" t="s">
        <v>713</v>
      </c>
      <c r="D67" s="247" t="s">
        <v>714</v>
      </c>
      <c r="E67" s="248" t="s">
        <v>715</v>
      </c>
      <c r="F67" s="1369"/>
    </row>
    <row r="68" spans="1:6" x14ac:dyDescent="0.25">
      <c r="A68" s="241" t="s">
        <v>716</v>
      </c>
      <c r="D68" s="247" t="s">
        <v>466</v>
      </c>
      <c r="F68" s="1369"/>
    </row>
    <row r="69" spans="1:6" x14ac:dyDescent="0.25">
      <c r="A69" s="241" t="s">
        <v>717</v>
      </c>
      <c r="B69" s="243" t="s">
        <v>718</v>
      </c>
      <c r="C69" s="243" t="s">
        <v>719</v>
      </c>
      <c r="E69" s="248" t="s">
        <v>720</v>
      </c>
      <c r="F69" s="1369"/>
    </row>
    <row r="70" spans="1:6" x14ac:dyDescent="0.25">
      <c r="A70" s="241" t="s">
        <v>721</v>
      </c>
      <c r="B70" s="243" t="s">
        <v>722</v>
      </c>
      <c r="C70" s="243" t="s">
        <v>723</v>
      </c>
      <c r="D70" s="247" t="s">
        <v>724</v>
      </c>
      <c r="E70" s="248" t="s">
        <v>481</v>
      </c>
      <c r="F70" s="1369"/>
    </row>
    <row r="71" spans="1:6" x14ac:dyDescent="0.25">
      <c r="A71" s="241" t="s">
        <v>725</v>
      </c>
      <c r="B71" s="243" t="s">
        <v>726</v>
      </c>
      <c r="C71" s="243" t="s">
        <v>727</v>
      </c>
      <c r="D71" s="247" t="s">
        <v>728</v>
      </c>
      <c r="E71" s="248" t="s">
        <v>729</v>
      </c>
      <c r="F71" s="1369"/>
    </row>
    <row r="72" spans="1:6" x14ac:dyDescent="0.25">
      <c r="A72" s="241" t="s">
        <v>730</v>
      </c>
      <c r="B72" s="243" t="s">
        <v>731</v>
      </c>
      <c r="D72" s="243" t="s">
        <v>732</v>
      </c>
      <c r="E72" s="248" t="s">
        <v>495</v>
      </c>
      <c r="F72" s="1369"/>
    </row>
    <row r="73" spans="1:6" x14ac:dyDescent="0.25">
      <c r="A73" s="241" t="s">
        <v>733</v>
      </c>
      <c r="C73" s="243" t="s">
        <v>734</v>
      </c>
      <c r="D73" s="243"/>
      <c r="E73" s="248" t="s">
        <v>508</v>
      </c>
      <c r="F73" s="1369"/>
    </row>
    <row r="74" spans="1:6" x14ac:dyDescent="0.25">
      <c r="A74" s="241" t="s">
        <v>735</v>
      </c>
      <c r="B74" s="243" t="s">
        <v>736</v>
      </c>
      <c r="C74" s="243" t="s">
        <v>737</v>
      </c>
      <c r="D74" s="247" t="s">
        <v>502</v>
      </c>
      <c r="E74" s="248" t="s">
        <v>738</v>
      </c>
      <c r="F74" s="1369"/>
    </row>
    <row r="75" spans="1:6" x14ac:dyDescent="0.25">
      <c r="A75" s="241" t="s">
        <v>739</v>
      </c>
      <c r="B75" s="243" t="s">
        <v>674</v>
      </c>
      <c r="C75" s="243" t="s">
        <v>740</v>
      </c>
      <c r="D75" s="247" t="s">
        <v>741</v>
      </c>
      <c r="E75" s="248" t="s">
        <v>742</v>
      </c>
      <c r="F75" s="1369"/>
    </row>
    <row r="76" spans="1:6" x14ac:dyDescent="0.25">
      <c r="A76" s="249"/>
      <c r="B76" s="250"/>
      <c r="C76" s="250"/>
      <c r="D76" s="251"/>
      <c r="E76" s="250"/>
    </row>
    <row r="77" spans="1:6" x14ac:dyDescent="0.25">
      <c r="A77" s="252" t="s">
        <v>233</v>
      </c>
      <c r="C77" s="243">
        <v>4772643046</v>
      </c>
      <c r="E77" s="248" t="s">
        <v>232</v>
      </c>
      <c r="F77" s="1363" t="s">
        <v>743</v>
      </c>
    </row>
    <row r="78" spans="1:6" x14ac:dyDescent="0.25">
      <c r="A78" s="252" t="s">
        <v>744</v>
      </c>
      <c r="B78" s="253" t="s">
        <v>745</v>
      </c>
      <c r="C78" s="247" t="s">
        <v>746</v>
      </c>
      <c r="D78" s="247" t="s">
        <v>747</v>
      </c>
      <c r="E78" s="248" t="s">
        <v>748</v>
      </c>
      <c r="F78" s="1363"/>
    </row>
    <row r="79" spans="1:6" x14ac:dyDescent="0.25">
      <c r="A79" s="241" t="s">
        <v>749</v>
      </c>
      <c r="B79" s="243" t="s">
        <v>750</v>
      </c>
      <c r="E79" s="248" t="s">
        <v>751</v>
      </c>
      <c r="F79" s="1363"/>
    </row>
    <row r="80" spans="1:6" x14ac:dyDescent="0.25">
      <c r="A80" s="241" t="s">
        <v>752</v>
      </c>
      <c r="D80" s="247" t="s">
        <v>753</v>
      </c>
      <c r="E80" s="248" t="s">
        <v>754</v>
      </c>
      <c r="F80" s="1363"/>
    </row>
    <row r="81" spans="1:6" x14ac:dyDescent="0.25">
      <c r="A81" s="254" t="s">
        <v>755</v>
      </c>
      <c r="B81" s="243" t="s">
        <v>756</v>
      </c>
      <c r="D81" s="247" t="s">
        <v>757</v>
      </c>
      <c r="E81" s="248" t="s">
        <v>758</v>
      </c>
      <c r="F81" s="1363"/>
    </row>
    <row r="82" spans="1:6" x14ac:dyDescent="0.25">
      <c r="A82" s="241" t="s">
        <v>759</v>
      </c>
      <c r="B82" s="243" t="s">
        <v>760</v>
      </c>
      <c r="E82" s="248" t="s">
        <v>761</v>
      </c>
      <c r="F82" s="1363"/>
    </row>
    <row r="83" spans="1:6" x14ac:dyDescent="0.25">
      <c r="A83" s="241" t="s">
        <v>762</v>
      </c>
      <c r="B83" s="243" t="s">
        <v>763</v>
      </c>
      <c r="C83" s="243" t="s">
        <v>764</v>
      </c>
      <c r="D83" s="247" t="s">
        <v>765</v>
      </c>
      <c r="E83" s="248" t="s">
        <v>766</v>
      </c>
      <c r="F83" s="1363"/>
    </row>
    <row r="84" spans="1:6" x14ac:dyDescent="0.25">
      <c r="A84" s="254" t="s">
        <v>767</v>
      </c>
      <c r="B84" s="243" t="s">
        <v>768</v>
      </c>
      <c r="D84" s="247" t="s">
        <v>769</v>
      </c>
      <c r="E84" s="248" t="s">
        <v>770</v>
      </c>
      <c r="F84" s="1363"/>
    </row>
    <row r="85" spans="1:6" x14ac:dyDescent="0.25">
      <c r="A85" s="241" t="s">
        <v>771</v>
      </c>
      <c r="B85" s="243" t="s">
        <v>772</v>
      </c>
      <c r="C85" s="243" t="s">
        <v>773</v>
      </c>
      <c r="D85" s="247" t="s">
        <v>774</v>
      </c>
      <c r="E85" s="248" t="s">
        <v>775</v>
      </c>
      <c r="F85" s="1363"/>
    </row>
    <row r="86" spans="1:6" x14ac:dyDescent="0.25">
      <c r="A86" s="241" t="s">
        <v>776</v>
      </c>
      <c r="B86" s="243" t="s">
        <v>777</v>
      </c>
      <c r="E86" s="248" t="s">
        <v>778</v>
      </c>
      <c r="F86" s="1363"/>
    </row>
    <row r="87" spans="1:6" x14ac:dyDescent="0.25">
      <c r="A87" s="241" t="s">
        <v>779</v>
      </c>
      <c r="C87" s="243" t="s">
        <v>780</v>
      </c>
      <c r="D87" s="247" t="s">
        <v>781</v>
      </c>
      <c r="E87" s="248" t="s">
        <v>782</v>
      </c>
      <c r="F87" s="1363"/>
    </row>
    <row r="88" spans="1:6" x14ac:dyDescent="0.25">
      <c r="A88" s="241" t="s">
        <v>783</v>
      </c>
      <c r="B88" s="243" t="s">
        <v>784</v>
      </c>
      <c r="C88" s="243">
        <v>4621256207</v>
      </c>
      <c r="E88" s="248" t="s">
        <v>785</v>
      </c>
      <c r="F88" s="1363"/>
    </row>
    <row r="89" spans="1:6" x14ac:dyDescent="0.25">
      <c r="A89" s="241" t="s">
        <v>786</v>
      </c>
      <c r="C89" s="243" t="s">
        <v>787</v>
      </c>
      <c r="E89" s="248" t="s">
        <v>788</v>
      </c>
      <c r="F89" s="1363"/>
    </row>
    <row r="90" spans="1:6" x14ac:dyDescent="0.25">
      <c r="A90" s="241" t="s">
        <v>789</v>
      </c>
      <c r="F90" s="1363"/>
    </row>
    <row r="91" spans="1:6" x14ac:dyDescent="0.25">
      <c r="A91" s="241" t="s">
        <v>790</v>
      </c>
      <c r="B91" s="247" t="s">
        <v>791</v>
      </c>
      <c r="D91" s="243" t="s">
        <v>792</v>
      </c>
      <c r="F91" s="1363"/>
    </row>
    <row r="92" spans="1:6" x14ac:dyDescent="0.25">
      <c r="A92" s="241" t="s">
        <v>793</v>
      </c>
      <c r="B92" s="243" t="s">
        <v>794</v>
      </c>
      <c r="E92" s="248" t="s">
        <v>795</v>
      </c>
      <c r="F92" s="1363"/>
    </row>
    <row r="93" spans="1:6" x14ac:dyDescent="0.25">
      <c r="A93" s="241" t="s">
        <v>269</v>
      </c>
      <c r="B93" s="243" t="s">
        <v>796</v>
      </c>
      <c r="D93" s="247" t="s">
        <v>797</v>
      </c>
      <c r="E93" s="248" t="s">
        <v>798</v>
      </c>
      <c r="F93" s="1363"/>
    </row>
    <row r="94" spans="1:6" x14ac:dyDescent="0.25">
      <c r="A94" s="255"/>
      <c r="B94" s="256"/>
      <c r="C94" s="256"/>
      <c r="D94" s="257"/>
      <c r="E94" s="256"/>
    </row>
    <row r="95" spans="1:6" x14ac:dyDescent="0.25">
      <c r="A95" s="241" t="s">
        <v>799</v>
      </c>
      <c r="B95" s="243" t="s">
        <v>784</v>
      </c>
      <c r="E95" s="248" t="s">
        <v>800</v>
      </c>
      <c r="F95" s="1370" t="s">
        <v>801</v>
      </c>
    </row>
    <row r="96" spans="1:6" x14ac:dyDescent="0.25">
      <c r="A96" s="241" t="s">
        <v>802</v>
      </c>
      <c r="B96" s="243" t="s">
        <v>803</v>
      </c>
      <c r="C96" s="243" t="s">
        <v>804</v>
      </c>
      <c r="D96" s="247" t="s">
        <v>805</v>
      </c>
      <c r="E96" s="248" t="s">
        <v>806</v>
      </c>
      <c r="F96" s="1370"/>
    </row>
    <row r="97" spans="1:6" x14ac:dyDescent="0.25">
      <c r="A97" s="241" t="s">
        <v>807</v>
      </c>
      <c r="B97" s="243" t="s">
        <v>808</v>
      </c>
      <c r="D97" s="247" t="s">
        <v>809</v>
      </c>
      <c r="E97" s="248" t="s">
        <v>810</v>
      </c>
      <c r="F97" s="1370"/>
    </row>
    <row r="98" spans="1:6" x14ac:dyDescent="0.25">
      <c r="A98" s="241" t="s">
        <v>811</v>
      </c>
      <c r="B98" s="243" t="s">
        <v>812</v>
      </c>
      <c r="E98" s="248" t="s">
        <v>813</v>
      </c>
      <c r="F98" s="1370"/>
    </row>
    <row r="99" spans="1:6" x14ac:dyDescent="0.25">
      <c r="A99" s="241" t="s">
        <v>814</v>
      </c>
      <c r="B99" s="243" t="s">
        <v>815</v>
      </c>
      <c r="E99" s="248" t="s">
        <v>816</v>
      </c>
      <c r="F99" s="1370"/>
    </row>
    <row r="100" spans="1:6" x14ac:dyDescent="0.25">
      <c r="A100" s="241" t="s">
        <v>817</v>
      </c>
      <c r="B100" s="243" t="s">
        <v>818</v>
      </c>
      <c r="D100" s="247" t="s">
        <v>819</v>
      </c>
      <c r="E100" s="248" t="s">
        <v>820</v>
      </c>
      <c r="F100" s="1370"/>
    </row>
    <row r="101" spans="1:6" x14ac:dyDescent="0.25">
      <c r="A101" s="241" t="s">
        <v>821</v>
      </c>
      <c r="C101" s="243" t="s">
        <v>822</v>
      </c>
      <c r="E101" s="248" t="s">
        <v>573</v>
      </c>
      <c r="F101" s="1370"/>
    </row>
    <row r="102" spans="1:6" x14ac:dyDescent="0.2">
      <c r="A102" s="241" t="s">
        <v>823</v>
      </c>
      <c r="B102" s="243" t="s">
        <v>824</v>
      </c>
      <c r="D102" s="258" t="s">
        <v>825</v>
      </c>
      <c r="E102" s="248" t="s">
        <v>826</v>
      </c>
      <c r="F102" s="1370"/>
    </row>
    <row r="103" spans="1:6" x14ac:dyDescent="0.25">
      <c r="A103" s="241" t="s">
        <v>827</v>
      </c>
      <c r="B103" s="243" t="s">
        <v>828</v>
      </c>
      <c r="E103" s="248" t="s">
        <v>829</v>
      </c>
      <c r="F103" s="1370"/>
    </row>
    <row r="104" spans="1:6" x14ac:dyDescent="0.25">
      <c r="A104" s="241" t="s">
        <v>830</v>
      </c>
      <c r="B104" s="243" t="s">
        <v>831</v>
      </c>
      <c r="D104" s="247" t="s">
        <v>832</v>
      </c>
      <c r="E104" s="248" t="s">
        <v>833</v>
      </c>
      <c r="F104" s="1370"/>
    </row>
    <row r="105" spans="1:6" x14ac:dyDescent="0.25">
      <c r="A105" s="241" t="s">
        <v>834</v>
      </c>
      <c r="B105" s="243" t="s">
        <v>835</v>
      </c>
      <c r="E105" s="248" t="s">
        <v>836</v>
      </c>
      <c r="F105" s="1370"/>
    </row>
    <row r="106" spans="1:6" x14ac:dyDescent="0.25">
      <c r="A106" s="241" t="s">
        <v>837</v>
      </c>
      <c r="B106" s="243" t="s">
        <v>838</v>
      </c>
      <c r="C106" s="243">
        <v>2412289</v>
      </c>
      <c r="E106" s="248" t="s">
        <v>839</v>
      </c>
      <c r="F106" s="1370"/>
    </row>
    <row r="107" spans="1:6" x14ac:dyDescent="0.25">
      <c r="A107" s="241" t="s">
        <v>840</v>
      </c>
      <c r="B107" s="243" t="s">
        <v>841</v>
      </c>
      <c r="E107" s="248" t="s">
        <v>842</v>
      </c>
      <c r="F107" s="1370"/>
    </row>
    <row r="108" spans="1:6" x14ac:dyDescent="0.25">
      <c r="A108" s="241" t="s">
        <v>843</v>
      </c>
      <c r="B108" s="243" t="s">
        <v>844</v>
      </c>
      <c r="E108" s="248" t="s">
        <v>845</v>
      </c>
      <c r="F108" s="1370"/>
    </row>
    <row r="109" spans="1:6" x14ac:dyDescent="0.25">
      <c r="A109" s="241" t="s">
        <v>846</v>
      </c>
      <c r="B109" s="243">
        <v>7612436</v>
      </c>
      <c r="D109" s="247" t="s">
        <v>847</v>
      </c>
      <c r="E109" s="248"/>
      <c r="F109" s="1370"/>
    </row>
    <row r="110" spans="1:6" x14ac:dyDescent="0.25">
      <c r="A110" s="241" t="s">
        <v>848</v>
      </c>
      <c r="C110" s="243" t="s">
        <v>849</v>
      </c>
      <c r="E110" s="248" t="s">
        <v>850</v>
      </c>
      <c r="F110" s="1370"/>
    </row>
    <row r="111" spans="1:6" x14ac:dyDescent="0.25">
      <c r="A111" s="241" t="s">
        <v>851</v>
      </c>
      <c r="B111" s="243" t="s">
        <v>852</v>
      </c>
      <c r="C111" s="243" t="s">
        <v>853</v>
      </c>
      <c r="E111" s="248" t="s">
        <v>854</v>
      </c>
      <c r="F111" s="1370"/>
    </row>
    <row r="112" spans="1:6" x14ac:dyDescent="0.25">
      <c r="A112" s="241" t="s">
        <v>855</v>
      </c>
      <c r="B112" s="243" t="s">
        <v>856</v>
      </c>
      <c r="D112" s="247" t="s">
        <v>857</v>
      </c>
      <c r="E112" s="248" t="s">
        <v>858</v>
      </c>
      <c r="F112" s="1370"/>
    </row>
    <row r="113" spans="1:6" x14ac:dyDescent="0.25">
      <c r="A113" s="241" t="s">
        <v>859</v>
      </c>
      <c r="B113" s="243" t="s">
        <v>860</v>
      </c>
      <c r="C113" s="243" t="s">
        <v>861</v>
      </c>
      <c r="E113" s="248" t="s">
        <v>862</v>
      </c>
      <c r="F113" s="1370"/>
    </row>
    <row r="114" spans="1:6" x14ac:dyDescent="0.25">
      <c r="A114" s="259"/>
      <c r="B114" s="260"/>
      <c r="C114" s="260"/>
      <c r="D114" s="261"/>
      <c r="E114" s="260"/>
    </row>
    <row r="115" spans="1:6" x14ac:dyDescent="0.25">
      <c r="A115" s="241" t="s">
        <v>863</v>
      </c>
      <c r="B115" s="243" t="s">
        <v>864</v>
      </c>
      <c r="D115" s="247" t="s">
        <v>865</v>
      </c>
      <c r="E115" s="248" t="s">
        <v>866</v>
      </c>
      <c r="F115" s="1362" t="s">
        <v>867</v>
      </c>
    </row>
    <row r="116" spans="1:6" x14ac:dyDescent="0.25">
      <c r="A116" s="241" t="s">
        <v>868</v>
      </c>
      <c r="B116" s="243" t="s">
        <v>869</v>
      </c>
      <c r="D116" s="247" t="s">
        <v>870</v>
      </c>
      <c r="E116" s="248" t="s">
        <v>871</v>
      </c>
      <c r="F116" s="1362"/>
    </row>
    <row r="117" spans="1:6" x14ac:dyDescent="0.25">
      <c r="A117" s="241" t="s">
        <v>872</v>
      </c>
      <c r="B117" s="243" t="s">
        <v>873</v>
      </c>
      <c r="D117" s="247" t="s">
        <v>874</v>
      </c>
      <c r="E117" s="248" t="s">
        <v>875</v>
      </c>
      <c r="F117" s="1362"/>
    </row>
    <row r="118" spans="1:6" x14ac:dyDescent="0.25">
      <c r="A118" s="241" t="s">
        <v>876</v>
      </c>
      <c r="B118" s="243" t="s">
        <v>877</v>
      </c>
      <c r="C118" s="243" t="s">
        <v>878</v>
      </c>
      <c r="D118" s="247" t="s">
        <v>879</v>
      </c>
      <c r="E118" s="248" t="s">
        <v>880</v>
      </c>
      <c r="F118" s="1362"/>
    </row>
    <row r="119" spans="1:6" x14ac:dyDescent="0.25">
      <c r="A119" s="241" t="s">
        <v>881</v>
      </c>
      <c r="B119" s="243" t="s">
        <v>882</v>
      </c>
      <c r="E119" s="248" t="s">
        <v>883</v>
      </c>
      <c r="F119" s="1362"/>
    </row>
    <row r="120" spans="1:6" x14ac:dyDescent="0.25">
      <c r="A120" s="241" t="s">
        <v>884</v>
      </c>
      <c r="B120" s="243" t="s">
        <v>885</v>
      </c>
      <c r="E120" s="248" t="s">
        <v>886</v>
      </c>
      <c r="F120" s="1362"/>
    </row>
    <row r="121" spans="1:6" ht="25.5" x14ac:dyDescent="0.25">
      <c r="A121" s="241" t="s">
        <v>887</v>
      </c>
      <c r="B121" s="243" t="s">
        <v>888</v>
      </c>
      <c r="D121" s="247" t="s">
        <v>889</v>
      </c>
      <c r="E121" s="248" t="s">
        <v>890</v>
      </c>
      <c r="F121" s="1362"/>
    </row>
    <row r="122" spans="1:6" x14ac:dyDescent="0.25">
      <c r="A122" s="241" t="s">
        <v>891</v>
      </c>
      <c r="B122" s="243" t="s">
        <v>892</v>
      </c>
      <c r="D122" s="247" t="s">
        <v>893</v>
      </c>
      <c r="E122" s="248" t="s">
        <v>894</v>
      </c>
      <c r="F122" s="1362"/>
    </row>
    <row r="123" spans="1:6" x14ac:dyDescent="0.25">
      <c r="A123" s="259"/>
      <c r="B123" s="260"/>
      <c r="C123" s="260"/>
      <c r="D123" s="261"/>
      <c r="E123" s="260"/>
    </row>
    <row r="124" spans="1:6" x14ac:dyDescent="0.25">
      <c r="A124" s="241" t="s">
        <v>895</v>
      </c>
      <c r="B124" s="243" t="s">
        <v>896</v>
      </c>
      <c r="C124" s="243" t="s">
        <v>897</v>
      </c>
      <c r="D124" s="247" t="s">
        <v>898</v>
      </c>
      <c r="E124" s="262" t="s">
        <v>899</v>
      </c>
      <c r="F124" s="1363" t="s">
        <v>900</v>
      </c>
    </row>
    <row r="125" spans="1:6" x14ac:dyDescent="0.25">
      <c r="A125" s="241" t="s">
        <v>901</v>
      </c>
      <c r="B125" s="243" t="s">
        <v>902</v>
      </c>
      <c r="C125" s="243" t="s">
        <v>903</v>
      </c>
      <c r="D125" s="247" t="s">
        <v>904</v>
      </c>
      <c r="E125" s="262" t="s">
        <v>905</v>
      </c>
      <c r="F125" s="1364"/>
    </row>
    <row r="126" spans="1:6" x14ac:dyDescent="0.25">
      <c r="A126" s="241" t="s">
        <v>906</v>
      </c>
      <c r="B126" s="243" t="s">
        <v>902</v>
      </c>
      <c r="C126" s="243" t="s">
        <v>903</v>
      </c>
      <c r="D126" s="247" t="s">
        <v>904</v>
      </c>
      <c r="E126" s="262" t="s">
        <v>907</v>
      </c>
      <c r="F126" s="1364"/>
    </row>
    <row r="127" spans="1:6" x14ac:dyDescent="0.25">
      <c r="A127" s="241" t="s">
        <v>908</v>
      </c>
      <c r="B127" s="243" t="s">
        <v>909</v>
      </c>
      <c r="C127" s="243" t="s">
        <v>910</v>
      </c>
      <c r="E127" s="262" t="s">
        <v>911</v>
      </c>
      <c r="F127" s="1364"/>
    </row>
    <row r="128" spans="1:6" x14ac:dyDescent="0.25">
      <c r="A128" s="241" t="s">
        <v>912</v>
      </c>
      <c r="B128" s="243" t="s">
        <v>913</v>
      </c>
      <c r="D128" s="243" t="s">
        <v>914</v>
      </c>
      <c r="E128" s="262" t="s">
        <v>915</v>
      </c>
      <c r="F128" s="1364"/>
    </row>
    <row r="129" spans="1:6" x14ac:dyDescent="0.25">
      <c r="A129" s="241" t="s">
        <v>916</v>
      </c>
      <c r="B129" s="243" t="s">
        <v>917</v>
      </c>
      <c r="D129" s="247" t="s">
        <v>918</v>
      </c>
      <c r="E129" s="262" t="s">
        <v>919</v>
      </c>
      <c r="F129" s="1364"/>
    </row>
    <row r="130" spans="1:6" x14ac:dyDescent="0.25">
      <c r="A130" s="241" t="s">
        <v>920</v>
      </c>
      <c r="B130" s="243" t="s">
        <v>921</v>
      </c>
      <c r="E130" s="262" t="s">
        <v>922</v>
      </c>
      <c r="F130" s="1364"/>
    </row>
    <row r="131" spans="1:6" x14ac:dyDescent="0.25">
      <c r="A131" s="241" t="s">
        <v>923</v>
      </c>
      <c r="B131" s="243" t="s">
        <v>924</v>
      </c>
      <c r="D131" s="247" t="s">
        <v>925</v>
      </c>
      <c r="E131" s="262" t="s">
        <v>926</v>
      </c>
      <c r="F131" s="1364"/>
    </row>
    <row r="132" spans="1:6" x14ac:dyDescent="0.25">
      <c r="A132" s="241" t="s">
        <v>697</v>
      </c>
      <c r="B132" s="243" t="s">
        <v>927</v>
      </c>
      <c r="D132" s="247" t="s">
        <v>698</v>
      </c>
      <c r="E132" s="262" t="s">
        <v>928</v>
      </c>
      <c r="F132" s="1364"/>
    </row>
    <row r="133" spans="1:6" x14ac:dyDescent="0.25">
      <c r="A133" s="241" t="s">
        <v>929</v>
      </c>
      <c r="B133" s="243" t="s">
        <v>930</v>
      </c>
      <c r="D133" s="247" t="s">
        <v>931</v>
      </c>
      <c r="E133" s="262" t="s">
        <v>932</v>
      </c>
      <c r="F133" s="1364"/>
    </row>
    <row r="134" spans="1:6" x14ac:dyDescent="0.25">
      <c r="A134" s="241" t="s">
        <v>933</v>
      </c>
      <c r="B134" s="243" t="s">
        <v>934</v>
      </c>
      <c r="D134" s="247" t="s">
        <v>935</v>
      </c>
      <c r="E134" s="262" t="s">
        <v>936</v>
      </c>
      <c r="F134" s="1364"/>
    </row>
    <row r="135" spans="1:6" x14ac:dyDescent="0.25">
      <c r="A135" s="241" t="s">
        <v>937</v>
      </c>
      <c r="B135" s="243" t="s">
        <v>938</v>
      </c>
      <c r="C135" s="243" t="s">
        <v>939</v>
      </c>
      <c r="D135" s="247" t="s">
        <v>940</v>
      </c>
      <c r="E135" s="262" t="s">
        <v>426</v>
      </c>
      <c r="F135" s="1364"/>
    </row>
    <row r="136" spans="1:6" x14ac:dyDescent="0.25">
      <c r="A136" s="241" t="s">
        <v>941</v>
      </c>
      <c r="B136" s="243" t="s">
        <v>942</v>
      </c>
      <c r="E136" s="262" t="s">
        <v>943</v>
      </c>
      <c r="F136" s="1364"/>
    </row>
    <row r="137" spans="1:6" x14ac:dyDescent="0.25">
      <c r="A137" s="263"/>
      <c r="B137" s="264"/>
      <c r="C137" s="264"/>
      <c r="D137" s="265"/>
      <c r="E137" s="264"/>
      <c r="F137" s="1363" t="s">
        <v>944</v>
      </c>
    </row>
    <row r="138" spans="1:6" x14ac:dyDescent="0.25">
      <c r="A138" s="241" t="s">
        <v>945</v>
      </c>
      <c r="C138" s="243" t="s">
        <v>946</v>
      </c>
      <c r="E138" s="262" t="s">
        <v>947</v>
      </c>
      <c r="F138" s="1365"/>
    </row>
    <row r="139" spans="1:6" x14ac:dyDescent="0.25">
      <c r="A139" s="241" t="s">
        <v>948</v>
      </c>
      <c r="B139" s="243" t="s">
        <v>949</v>
      </c>
      <c r="D139" s="247">
        <v>1435673</v>
      </c>
      <c r="E139" s="262" t="s">
        <v>950</v>
      </c>
      <c r="F139" s="1365"/>
    </row>
    <row r="140" spans="1:6" x14ac:dyDescent="0.25">
      <c r="A140" s="241" t="s">
        <v>951</v>
      </c>
      <c r="B140" s="243" t="s">
        <v>952</v>
      </c>
      <c r="E140" s="262" t="s">
        <v>953</v>
      </c>
      <c r="F140" s="1365"/>
    </row>
    <row r="141" spans="1:6" x14ac:dyDescent="0.25">
      <c r="A141" s="241" t="s">
        <v>954</v>
      </c>
      <c r="B141" s="243" t="s">
        <v>955</v>
      </c>
      <c r="D141" s="247" t="s">
        <v>956</v>
      </c>
      <c r="E141" s="262" t="s">
        <v>957</v>
      </c>
      <c r="F141" s="1365"/>
    </row>
    <row r="142" spans="1:6" x14ac:dyDescent="0.25">
      <c r="A142" s="241" t="s">
        <v>958</v>
      </c>
      <c r="B142" s="243" t="s">
        <v>959</v>
      </c>
      <c r="D142" s="247">
        <v>1434303</v>
      </c>
      <c r="E142" s="262" t="s">
        <v>960</v>
      </c>
      <c r="F142" s="1365"/>
    </row>
    <row r="143" spans="1:6" x14ac:dyDescent="0.25">
      <c r="A143" s="241" t="s">
        <v>961</v>
      </c>
      <c r="B143" s="243" t="s">
        <v>962</v>
      </c>
      <c r="D143" s="247" t="s">
        <v>963</v>
      </c>
      <c r="E143" s="262" t="s">
        <v>964</v>
      </c>
      <c r="F143" s="1365"/>
    </row>
    <row r="144" spans="1:6" x14ac:dyDescent="0.25">
      <c r="A144" s="241" t="s">
        <v>965</v>
      </c>
      <c r="B144" s="243" t="s">
        <v>962</v>
      </c>
      <c r="E144" s="262" t="s">
        <v>966</v>
      </c>
      <c r="F144" s="1365"/>
    </row>
    <row r="145" spans="1:6" ht="27" x14ac:dyDescent="0.25">
      <c r="A145" s="241" t="s">
        <v>967</v>
      </c>
      <c r="B145" s="243" t="s">
        <v>968</v>
      </c>
      <c r="C145" s="243" t="s">
        <v>969</v>
      </c>
      <c r="D145" s="247" t="s">
        <v>970</v>
      </c>
      <c r="E145" s="262" t="s">
        <v>971</v>
      </c>
      <c r="F145" s="1365"/>
    </row>
    <row r="146" spans="1:6" x14ac:dyDescent="0.25">
      <c r="A146" s="241" t="s">
        <v>972</v>
      </c>
      <c r="B146" s="243" t="s">
        <v>952</v>
      </c>
      <c r="D146" s="247" t="s">
        <v>973</v>
      </c>
      <c r="E146" s="262" t="s">
        <v>974</v>
      </c>
      <c r="F146" s="1365"/>
    </row>
    <row r="147" spans="1:6" x14ac:dyDescent="0.25">
      <c r="A147" s="241" t="s">
        <v>975</v>
      </c>
      <c r="B147" s="243" t="s">
        <v>962</v>
      </c>
      <c r="E147" s="262" t="s">
        <v>976</v>
      </c>
      <c r="F147" s="1365"/>
    </row>
    <row r="148" spans="1:6" x14ac:dyDescent="0.25">
      <c r="A148" s="241" t="s">
        <v>977</v>
      </c>
      <c r="B148" s="243" t="s">
        <v>978</v>
      </c>
      <c r="D148" s="247" t="s">
        <v>979</v>
      </c>
      <c r="E148" s="262" t="s">
        <v>980</v>
      </c>
      <c r="F148" s="1365"/>
    </row>
    <row r="149" spans="1:6" x14ac:dyDescent="0.25">
      <c r="A149" s="241" t="s">
        <v>981</v>
      </c>
      <c r="B149" s="243">
        <v>4296941618</v>
      </c>
      <c r="D149" s="247" t="s">
        <v>624</v>
      </c>
      <c r="E149" s="262" t="s">
        <v>982</v>
      </c>
      <c r="F149" s="1365"/>
    </row>
    <row r="150" spans="1:6" x14ac:dyDescent="0.25">
      <c r="A150" s="241" t="s">
        <v>983</v>
      </c>
      <c r="B150" s="243" t="s">
        <v>984</v>
      </c>
      <c r="D150" s="247" t="s">
        <v>985</v>
      </c>
      <c r="E150" s="262" t="s">
        <v>986</v>
      </c>
      <c r="F150" s="1365"/>
    </row>
    <row r="151" spans="1:6" x14ac:dyDescent="0.25">
      <c r="A151" s="241" t="s">
        <v>987</v>
      </c>
      <c r="B151" s="243" t="s">
        <v>988</v>
      </c>
      <c r="E151" s="262" t="s">
        <v>989</v>
      </c>
      <c r="F151" s="1365"/>
    </row>
    <row r="152" spans="1:6" x14ac:dyDescent="0.25">
      <c r="A152" s="241" t="s">
        <v>990</v>
      </c>
      <c r="B152" s="243" t="s">
        <v>991</v>
      </c>
      <c r="E152" s="262" t="s">
        <v>992</v>
      </c>
      <c r="F152" s="1365"/>
    </row>
    <row r="153" spans="1:6" x14ac:dyDescent="0.25">
      <c r="A153" s="241" t="s">
        <v>993</v>
      </c>
      <c r="B153" s="243" t="s">
        <v>962</v>
      </c>
      <c r="D153" s="247" t="s">
        <v>994</v>
      </c>
      <c r="E153" s="262" t="s">
        <v>995</v>
      </c>
      <c r="F153" s="1365"/>
    </row>
    <row r="154" spans="1:6" x14ac:dyDescent="0.25">
      <c r="A154" s="241" t="s">
        <v>996</v>
      </c>
      <c r="B154" s="243" t="s">
        <v>962</v>
      </c>
      <c r="D154" s="247" t="s">
        <v>997</v>
      </c>
      <c r="E154" s="262" t="s">
        <v>998</v>
      </c>
      <c r="F154" s="1365"/>
    </row>
    <row r="155" spans="1:6" x14ac:dyDescent="0.25">
      <c r="A155" s="241" t="s">
        <v>999</v>
      </c>
      <c r="B155" s="243">
        <v>4296932389</v>
      </c>
      <c r="D155" s="247" t="s">
        <v>1000</v>
      </c>
      <c r="E155" s="262" t="s">
        <v>1001</v>
      </c>
    </row>
    <row r="156" spans="1:6" x14ac:dyDescent="0.25">
      <c r="A156" s="241" t="s">
        <v>1002</v>
      </c>
      <c r="B156" s="243">
        <v>4777634134</v>
      </c>
      <c r="C156" s="243">
        <v>2695857</v>
      </c>
      <c r="E156" s="262" t="s">
        <v>1003</v>
      </c>
    </row>
    <row r="157" spans="1:6" x14ac:dyDescent="0.25">
      <c r="A157" s="241" t="s">
        <v>1004</v>
      </c>
      <c r="B157" s="243">
        <v>4771045795</v>
      </c>
      <c r="C157" s="243">
        <v>1471077</v>
      </c>
      <c r="E157" s="262" t="s">
        <v>1005</v>
      </c>
    </row>
    <row r="158" spans="1:6" x14ac:dyDescent="0.25">
      <c r="A158" s="241" t="s">
        <v>1006</v>
      </c>
      <c r="B158" s="243">
        <v>4616164282</v>
      </c>
      <c r="C158" s="243">
        <v>46114090</v>
      </c>
      <c r="E158" s="262" t="s">
        <v>1007</v>
      </c>
    </row>
    <row r="159" spans="1:6" x14ac:dyDescent="0.25">
      <c r="A159" s="241" t="s">
        <v>1008</v>
      </c>
      <c r="B159" s="243">
        <v>4737330113</v>
      </c>
      <c r="C159" s="243">
        <v>4731212686</v>
      </c>
      <c r="E159" s="262" t="s">
        <v>1009</v>
      </c>
    </row>
    <row r="160" spans="1:6" x14ac:dyDescent="0.25">
      <c r="A160" s="241" t="s">
        <v>1010</v>
      </c>
      <c r="C160" s="243">
        <v>44226684</v>
      </c>
      <c r="E160" s="262" t="s">
        <v>1011</v>
      </c>
    </row>
    <row r="161" spans="1:5" x14ac:dyDescent="0.25">
      <c r="A161" s="241" t="s">
        <v>1012</v>
      </c>
      <c r="B161" s="243">
        <v>4777745405</v>
      </c>
      <c r="C161" s="243">
        <v>47711811</v>
      </c>
      <c r="E161" s="262" t="s">
        <v>1013</v>
      </c>
    </row>
    <row r="162" spans="1:5" x14ac:dyDescent="0.25">
      <c r="A162" s="241" t="s">
        <v>1014</v>
      </c>
      <c r="B162" s="243">
        <v>4767060024</v>
      </c>
      <c r="E162" s="262" t="s">
        <v>1015</v>
      </c>
    </row>
    <row r="163" spans="1:5" x14ac:dyDescent="0.25">
      <c r="A163" s="241" t="s">
        <v>1016</v>
      </c>
      <c r="B163" s="243">
        <v>4737635023</v>
      </c>
      <c r="C163" s="243">
        <v>4777279</v>
      </c>
      <c r="D163" s="247" t="s">
        <v>1017</v>
      </c>
      <c r="E163" s="262" t="s">
        <v>1018</v>
      </c>
    </row>
    <row r="164" spans="1:5" x14ac:dyDescent="0.25">
      <c r="A164" s="241" t="s">
        <v>1019</v>
      </c>
      <c r="B164" s="243">
        <v>4721030158</v>
      </c>
      <c r="D164" s="247" t="s">
        <v>1020</v>
      </c>
      <c r="E164" s="262" t="s">
        <v>1021</v>
      </c>
    </row>
    <row r="165" spans="1:5" x14ac:dyDescent="0.25">
      <c r="A165" s="241" t="s">
        <v>1022</v>
      </c>
      <c r="B165" s="243">
        <v>4777219000</v>
      </c>
      <c r="C165" s="243">
        <v>47712227</v>
      </c>
      <c r="D165" s="247" t="s">
        <v>1023</v>
      </c>
      <c r="E165" s="262" t="s">
        <v>1024</v>
      </c>
    </row>
    <row r="166" spans="1:5" x14ac:dyDescent="0.25">
      <c r="A166" s="241" t="s">
        <v>1025</v>
      </c>
      <c r="D166" s="247" t="s">
        <v>1026</v>
      </c>
      <c r="E166" s="262" t="s">
        <v>1027</v>
      </c>
    </row>
    <row r="167" spans="1:5" x14ac:dyDescent="0.25">
      <c r="A167" s="241" t="s">
        <v>1028</v>
      </c>
      <c r="B167" s="243">
        <v>4776360835</v>
      </c>
      <c r="C167" s="243">
        <v>2173219</v>
      </c>
      <c r="E167" s="262" t="s">
        <v>1029</v>
      </c>
    </row>
    <row r="168" spans="1:5" x14ac:dyDescent="0.25">
      <c r="A168" s="241" t="s">
        <v>1030</v>
      </c>
      <c r="B168" s="243">
        <v>4737332318</v>
      </c>
      <c r="C168" s="243">
        <v>473113399</v>
      </c>
      <c r="D168" s="247" t="s">
        <v>1031</v>
      </c>
      <c r="E168" s="262" t="s">
        <v>936</v>
      </c>
    </row>
    <row r="169" spans="1:5" x14ac:dyDescent="0.25">
      <c r="A169" s="241" t="s">
        <v>1032</v>
      </c>
      <c r="B169" s="243">
        <v>4777783248</v>
      </c>
      <c r="C169" s="243">
        <v>47720007</v>
      </c>
      <c r="D169" s="247" t="s">
        <v>1033</v>
      </c>
      <c r="E169" s="262" t="s">
        <v>1034</v>
      </c>
    </row>
    <row r="170" spans="1:5" x14ac:dyDescent="0.25">
      <c r="A170" s="241" t="s">
        <v>1035</v>
      </c>
      <c r="B170" s="243">
        <v>4772102263</v>
      </c>
      <c r="C170" s="243">
        <v>47713332</v>
      </c>
      <c r="D170" s="247" t="s">
        <v>1036</v>
      </c>
      <c r="E170" s="262" t="s">
        <v>1037</v>
      </c>
    </row>
    <row r="171" spans="1:5" x14ac:dyDescent="0.25">
      <c r="A171" s="241" t="s">
        <v>1038</v>
      </c>
      <c r="B171" s="243">
        <v>4767060024</v>
      </c>
      <c r="E171" s="262" t="s">
        <v>1039</v>
      </c>
    </row>
    <row r="183" spans="1:5" x14ac:dyDescent="0.25">
      <c r="A183" s="266" t="s">
        <v>1040</v>
      </c>
      <c r="B183" s="267" t="s">
        <v>849</v>
      </c>
      <c r="C183" s="267"/>
      <c r="D183" s="268"/>
      <c r="E183" s="267" t="s">
        <v>1041</v>
      </c>
    </row>
    <row r="184" spans="1:5" x14ac:dyDescent="0.25">
      <c r="A184" s="266" t="s">
        <v>1042</v>
      </c>
      <c r="B184" s="267" t="s">
        <v>852</v>
      </c>
      <c r="C184" s="267" t="s">
        <v>853</v>
      </c>
      <c r="D184" s="268"/>
      <c r="E184" s="267" t="s">
        <v>537</v>
      </c>
    </row>
    <row r="185" spans="1:5" ht="15" x14ac:dyDescent="0.2">
      <c r="A185" s="269" t="s">
        <v>1043</v>
      </c>
      <c r="B185" s="267"/>
      <c r="C185" s="267"/>
      <c r="D185" s="268"/>
      <c r="E185" s="267" t="s">
        <v>537</v>
      </c>
    </row>
    <row r="186" spans="1:5" x14ac:dyDescent="0.25">
      <c r="A186" s="266" t="s">
        <v>1044</v>
      </c>
      <c r="B186" s="267" t="s">
        <v>844</v>
      </c>
      <c r="C186" s="267"/>
      <c r="D186" s="268"/>
      <c r="E186" s="267" t="s">
        <v>1045</v>
      </c>
    </row>
    <row r="187" spans="1:5" x14ac:dyDescent="0.25">
      <c r="A187" s="266" t="s">
        <v>1046</v>
      </c>
      <c r="B187" s="267" t="s">
        <v>835</v>
      </c>
      <c r="C187" s="267"/>
      <c r="D187" s="268"/>
      <c r="E187" s="267" t="s">
        <v>1047</v>
      </c>
    </row>
    <row r="188" spans="1:5" x14ac:dyDescent="0.25">
      <c r="A188" s="266" t="s">
        <v>1048</v>
      </c>
      <c r="B188" s="267"/>
      <c r="C188" s="267"/>
      <c r="D188" s="268" t="s">
        <v>1049</v>
      </c>
      <c r="E188" s="267"/>
    </row>
    <row r="189" spans="1:5" x14ac:dyDescent="0.2">
      <c r="A189" s="14" t="s">
        <v>1050</v>
      </c>
      <c r="B189" s="267"/>
      <c r="C189" s="267"/>
      <c r="D189" s="268"/>
      <c r="E189" s="267"/>
    </row>
    <row r="190" spans="1:5" x14ac:dyDescent="0.2">
      <c r="A190" s="14" t="s">
        <v>1051</v>
      </c>
      <c r="B190" s="267" t="s">
        <v>856</v>
      </c>
      <c r="C190" s="267"/>
      <c r="D190" s="268" t="s">
        <v>857</v>
      </c>
      <c r="E190" s="267" t="s">
        <v>537</v>
      </c>
    </row>
    <row r="191" spans="1:5" x14ac:dyDescent="0.25">
      <c r="A191" s="270"/>
      <c r="B191" s="267"/>
      <c r="C191" s="267"/>
      <c r="D191" s="268"/>
      <c r="E191" s="267"/>
    </row>
  </sheetData>
  <mergeCells count="12">
    <mergeCell ref="F115:F122"/>
    <mergeCell ref="F124:F136"/>
    <mergeCell ref="F137:F154"/>
    <mergeCell ref="A53:XFD54"/>
    <mergeCell ref="A1:E2"/>
    <mergeCell ref="F55:F75"/>
    <mergeCell ref="F77:F93"/>
    <mergeCell ref="F95:F113"/>
    <mergeCell ref="F25:F40"/>
    <mergeCell ref="F42:F52"/>
    <mergeCell ref="F4:F13"/>
    <mergeCell ref="F16:F23"/>
  </mergeCells>
  <phoneticPr fontId="12" type="noConversion"/>
  <hyperlinks>
    <hyperlink ref="E55" display="struopes@gmail.com"/>
    <hyperlink ref="E56" display="arqalmazanfuentes@hotmail.com"/>
    <hyperlink ref="E57" display="luis_kmilo@hotmail.com"/>
    <hyperlink ref="E58" display="ing.marcoscruz@gmail.com"/>
    <hyperlink ref="E59" display="jfarriols@gisa.com"/>
    <hyperlink ref="E60" display="concifsa@prodigy.net.mx"/>
    <hyperlink ref="E61" display="concifsa@prodigy.net.mx"/>
    <hyperlink ref="E62" display="concifsa@prodigy.net.mx"/>
    <hyperlink ref="E63" display="cecilia.arevalo@prodigy.net.mx"/>
    <hyperlink ref="E64" display="proyectos3@gisa.com.mx"/>
    <hyperlink ref="E65" display="ingenriqueq@gmail.com"/>
    <hyperlink ref="E66" display="juanpedro.arq@hotmail.com"/>
    <hyperlink ref="E69" display="ialopezg@hotmail.com"/>
    <hyperlink ref="E70" display="akalche@yahoo.com.mx"/>
    <hyperlink ref="E71" display="ingmpara@prodigy.net.mx"/>
    <hyperlink ref="E72" display="gen1990@prodigy.net.mx"/>
    <hyperlink ref="E74" display="arcons39@gmail.com"/>
    <hyperlink ref="E75" display="arq.federico@live.com.mx"/>
    <hyperlink ref="E77" display="concepto04@yahoo.com.mx"/>
    <hyperlink ref="E78" display="covisa@prodigy.net.mx"/>
    <hyperlink ref="E79" display="hugobf@casasyes.com"/>
    <hyperlink ref="E80" display="juanitocq@hotmail.com"/>
    <hyperlink ref="E81" display="joluca_755@yahoo.com.mx"/>
    <hyperlink ref="E82" display="mbd1998@hotmail.com"/>
    <hyperlink ref="E84" display="enragg@hotmail.com"/>
    <hyperlink ref="E85" display="e-hernandez@e-piramide.com"/>
    <hyperlink ref="E86" display="pcr1996@hotmail.com"/>
    <hyperlink ref="E87" display="n-madrid@e-piramide.com"/>
    <hyperlink ref="E88" display="amendoza@japami.gob.mx"/>
    <hyperlink ref="E89" display="marylu_mil86@hotmail.com"/>
    <hyperlink ref="E92" display="fatimiuxs@hotmail.com"/>
    <hyperlink ref="E93" display="e_vazquez@axtel.net"/>
    <hyperlink ref="E83" display="martingasca@prodigy.net.mx"/>
    <hyperlink ref="E95" display="caar_01@hotmail.com"/>
    <hyperlink ref="E96" display="francisco_arana22@yahoo.om.mx"/>
    <hyperlink ref="E97" display="jeronimo_cadenas@yahoo.com.mx"/>
    <hyperlink ref="E98" display="jchao10@hotmail.com"/>
    <hyperlink ref="E99" display="chavezarquitectos@hotmail.com"/>
    <hyperlink ref="E100" display="cuefer2000@hotmail.com"/>
    <hyperlink ref="E101" display="durarqui81@hotmail.com"/>
    <hyperlink ref="E102" display="proeddis@prodigy.net.mx"/>
    <hyperlink ref="E103" display="hectorgbravo@yahoo.com.mx"/>
    <hyperlink ref="E104" display="arq-juanignhg@hotmail.com"/>
    <hyperlink ref="E105" display="alejandro.lopez@leon.gob.mx"/>
    <hyperlink ref="E106" display="amoreno@emca.com.mx"/>
    <hyperlink ref="E107" display="jiobregon2@yahoo.com.mx"/>
    <hyperlink ref="E108" display="tecnomega@prodigy.net.mx"/>
    <hyperlink ref="E110" display="arq.miguel.rodriguez@yahoo.com.mx"/>
    <hyperlink ref="E111" display="w-ar-ro@hotmail.com"/>
    <hyperlink ref="E112" display="hivasa@hotmail.com"/>
    <hyperlink ref="E113" display="zaso7107@hotmail.com"/>
    <hyperlink ref="E116" display="ubacon@hotmail.com"/>
    <hyperlink ref="E117" display="margo033@prodigy.net.mx"/>
    <hyperlink ref="E118" display="pedazob2000@gmail.com"/>
    <hyperlink ref="E119" display="iata1@yahoo.com.mx"/>
    <hyperlink ref="E120" display="cya_gto@yahoo.es"/>
    <hyperlink ref="E121" display="arqroman@iusacell.blackberry.com,arqroman7@yahoo.com.mx"/>
    <hyperlink ref="E122" display="alfonsotllez@hotmail.com"/>
    <hyperlink ref="E115" display="concimba@hotmail.com"/>
    <hyperlink ref="E124" display="ingjaguilarg@prodigy.net.mx"/>
    <hyperlink ref="E125" display="jchagoya_g@hotmail.com"/>
    <hyperlink ref="E126" display="lemueble30@hotmail.com"/>
    <hyperlink ref="E127" display="pedroaugustof@hotmail.com"/>
    <hyperlink ref="E128" display="arsa_construye@prodigy.net.mx"/>
    <hyperlink ref="E129" display="fernanglez@hotmail.com"/>
    <hyperlink ref="E130" display="olivergabriel@hotmail.com"/>
    <hyperlink ref="E131" display="danielhorner@prodigy.net.mx"/>
    <hyperlink ref="E132" display="edith.rh@hotmail.com"/>
    <hyperlink ref="E133" display="carmen_and@hotmail.com"/>
    <hyperlink ref="E134" display="aasegoviano@prodigy.net.mx"/>
    <hyperlink ref="E135" display="concifsa@prodigy.net.mx"/>
    <hyperlink ref="E136" display="arqint@live.com.mx"/>
    <hyperlink ref="E138" display="ialmanzap@guanajuato.gob.mx"/>
    <hyperlink ref="E139" display="alonsogr22@hotmail.com"/>
    <hyperlink ref="E140" display="falvarez@vise.com.mx"/>
    <hyperlink ref="E141" display="axaproyectos@hotmail.com"/>
    <hyperlink ref="E142" display="iarroyo@prodigy.net.mx"/>
    <hyperlink ref="E143" display="ricardojaviles@gmail.com"/>
    <hyperlink ref="E144" display="gregoriorivaschavez@yahoo.com.m"/>
    <hyperlink ref="E145" display="pcoronado@hotmail.com"/>
    <hyperlink ref="E146" display="jcorrales@vise.com.mx"/>
    <hyperlink ref="E147" display="adanv10@hotmail.com"/>
    <hyperlink ref="E148" display="arturo.duran@demist.com.mx"/>
    <hyperlink ref="E149" display="hfernandez201@hotmail.com"/>
    <hyperlink ref="E150" display="roberto_fonce@hotmail.com"/>
    <hyperlink ref="E151" display="magomez@guanajuato.gob.mx"/>
    <hyperlink ref="E152" display="mario.guzman@leon"/>
    <hyperlink ref="E153" display="rhernandezl@yahoo.com.mx"/>
    <hyperlink ref="E154" display="lucesita90@hotmail.com"/>
    <hyperlink ref="E155" display="ccci_servicios@yahoo.com.mx"/>
    <hyperlink ref="E156" display="cilirsa@yahoo.com.mx "/>
    <hyperlink ref="E157" display="misael_mex@hotmail.com"/>
    <hyperlink ref="E158" display="mrdamiva@hotmail.com"/>
    <hyperlink ref="E159" display="icivilmiguel@hotmail.com"/>
    <hyperlink ref="E160" display="vhugomr@msm.com"/>
    <hyperlink ref="E161" display="moisesperez6@hotmail.com"/>
    <hyperlink ref="E162" display="aperez@eloesa.com"/>
    <hyperlink ref="E163" display="jaramirezg@guanajuato.gob.mx"/>
    <hyperlink ref="E164" display="rv_consultoria@prodigy.net.mx"/>
    <hyperlink ref="E165" display="frodriguez@vise.com.mx"/>
    <hyperlink ref="E167" display="grucoba@gmail.com"/>
    <hyperlink ref="E168" display="aasegoviano@prodigy.net.mx"/>
    <hyperlink ref="E169" display="cpbipro@gmail.com"/>
    <hyperlink ref="E170" display="lab_loa@yahoo.com.mx"/>
    <hyperlink ref="E171" display="iabsa@hotmail.com"/>
    <hyperlink ref="E166" display="psancen@leon.gob.mx"/>
    <hyperlink ref="E67" display="jejaime@geogrupo.biz"/>
    <hyperlink ref="E25" display="fofo.abbadie@gmail.com"/>
    <hyperlink ref="E26" display="arturovb1@me.com"/>
    <hyperlink ref="E27" display="ark_ortizumaya@hotmail.com"/>
    <hyperlink ref="E28" display="feni.garcia@hotmail.com"/>
    <hyperlink ref="E29" display="flo_gera@hotmail.com"/>
    <hyperlink ref="E30" display="xpazio_84@hotmail.com"/>
    <hyperlink ref="E31" display="h_fernandez01@hotmail.com"/>
    <hyperlink ref="E32" display="aldestra23@hotmail.com"/>
    <hyperlink ref="E33" display="jorge_23_22@hotmail.com"/>
    <hyperlink ref="E34" display="mane850514@hotmail.com"/>
    <hyperlink ref="E35" display="juancss@prodigy.net.mx"/>
    <hyperlink ref="E36" display="arqjparaujo@hotmail.com"/>
    <hyperlink ref="E37" display="Kgonzalez@vise.com.mx"/>
    <hyperlink ref="E39" display="luisgca@yahoo.es"/>
    <hyperlink ref="E40" display="tingu84@hotmail.com"/>
    <hyperlink ref="E41" display="salvador.yebra@siprosa.mx"/>
    <hyperlink ref="E43" display="beatz_monroy@hotmail.com"/>
    <hyperlink ref="E44" display="diegovr.sedsa@yahoo.com.mx"/>
    <hyperlink ref="E45" display="arturonavas1@live.com.mx"/>
    <hyperlink ref="E46" display="george_architec@hotmail.com"/>
    <hyperlink ref="E47" display="arqlajovich@hotmail.com"/>
    <hyperlink ref="E48" display="leonrm@casasyes.com"/>
    <hyperlink ref="E49" display="arqmago@hotmail.com"/>
    <hyperlink ref="E50" display="p_murrieta@hotmail.com"/>
    <hyperlink ref="E51" display="claudia_arq@live.com.mx"/>
    <hyperlink ref="E52" display="rtorres@grupobendit.com"/>
    <hyperlink ref="E20" display="laurimar_85@hotmail.com"/>
    <hyperlink ref="E11" display="johnpablo60@hotmail.com"/>
    <hyperlink ref="E5" display="skylucesa22@hotmail.com"/>
    <hyperlink ref="E7" display="josejuangl@hotmail.com"/>
    <hyperlink ref="E4" display="jorge.aguilera.mtz@gmail.com"/>
    <hyperlink ref="E10" display="edgar.lopez@grupocumbres.com"/>
    <hyperlink ref="E13" display="virginia.vazquez@pemex.com"/>
    <hyperlink ref="E18" display="fernando.estrada@iec-ptd.com"/>
    <hyperlink ref="E19" display="arqcoms@hotmail.com,cesar.macias@cfe.gob.mx"/>
    <hyperlink ref="E23" display="rammseth@hotmail.com"/>
    <hyperlink ref="E22" display="manuel.padilla@pylsasilao.com"/>
    <hyperlink ref="E21" display="magma.arq@hotmail.com"/>
    <hyperlink ref="E16" display="neo_morpheo@hotmail.com"/>
    <hyperlink ref="E6" display="laucervantesmorales@hotmail.com"/>
    <hyperlink ref="E9" display="arturole7@hotmail.com"/>
  </hyperlinks>
  <pageMargins left="0.75" right="0.75" top="1" bottom="1" header="0" footer="0"/>
  <pageSetup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sheetPr>
  <dimension ref="A1:B2"/>
  <sheetViews>
    <sheetView workbookViewId="0">
      <selection activeCell="B3" sqref="B3"/>
    </sheetView>
  </sheetViews>
  <sheetFormatPr baseColWidth="10" defaultRowHeight="15" x14ac:dyDescent="0.25"/>
  <cols>
    <col min="1" max="1" width="24.7109375" customWidth="1"/>
    <col min="2" max="2" width="18.42578125" customWidth="1"/>
  </cols>
  <sheetData>
    <row r="1" spans="1:2" x14ac:dyDescent="0.25">
      <c r="A1" s="41" t="s">
        <v>1103</v>
      </c>
      <c r="B1" s="41" t="s">
        <v>111</v>
      </c>
    </row>
    <row r="2" spans="1:2" x14ac:dyDescent="0.25">
      <c r="A2" t="s">
        <v>1101</v>
      </c>
      <c r="B2" t="s">
        <v>1102</v>
      </c>
    </row>
  </sheetData>
  <phoneticPr fontId="12" type="noConversion"/>
  <pageMargins left="0.75" right="0.75" top="1" bottom="1" header="0" footer="0"/>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21"/>
  </sheetPr>
  <dimension ref="A1:BA166"/>
  <sheetViews>
    <sheetView zoomScale="75" workbookViewId="0">
      <pane xSplit="7" ySplit="7" topLeftCell="Z8" activePane="bottomRight" state="frozen"/>
      <selection pane="topRight" activeCell="H1" sqref="H1"/>
      <selection pane="bottomLeft" activeCell="A8" sqref="A8"/>
      <selection pane="bottomRight" activeCell="C19" sqref="C19"/>
    </sheetView>
  </sheetViews>
  <sheetFormatPr baseColWidth="10" defaultRowHeight="17.25" x14ac:dyDescent="0.25"/>
  <cols>
    <col min="1" max="1" width="4.140625" style="54" customWidth="1"/>
    <col min="2" max="2" width="37.42578125" style="54" hidden="1" customWidth="1"/>
    <col min="3" max="3" width="62.5703125" style="80" bestFit="1" customWidth="1"/>
    <col min="4" max="4" width="11.28515625" style="78" hidden="1" customWidth="1"/>
    <col min="5" max="5" width="14.7109375" style="78" hidden="1" customWidth="1"/>
    <col min="6" max="6" width="3.85546875" style="138" customWidth="1"/>
    <col min="7" max="7" width="16.42578125" style="78" customWidth="1"/>
    <col min="8" max="8" width="15.85546875" style="78" customWidth="1"/>
    <col min="9" max="9" width="16.42578125" style="79" customWidth="1"/>
    <col min="10" max="10" width="15.85546875" style="79" customWidth="1"/>
    <col min="11" max="11" width="16.7109375" style="79" customWidth="1"/>
    <col min="12" max="12" width="12.5703125" style="79" customWidth="1"/>
    <col min="13" max="13" width="16.42578125" style="79" customWidth="1"/>
    <col min="14" max="14" width="12.5703125" style="79" customWidth="1"/>
    <col min="15" max="15" width="16.42578125" style="79" customWidth="1"/>
    <col min="16" max="16" width="12.5703125" style="79" customWidth="1"/>
    <col min="17" max="17" width="16.42578125" style="79" customWidth="1"/>
    <col min="18" max="18" width="16" style="79" customWidth="1"/>
    <col min="19" max="19" width="11.42578125" style="131"/>
    <col min="20" max="20" width="15.7109375" style="80" customWidth="1"/>
    <col min="21" max="21" width="11.42578125" style="80"/>
    <col min="22" max="22" width="15.7109375" style="80" customWidth="1"/>
    <col min="23" max="23" width="11.42578125" style="80"/>
    <col min="24" max="24" width="15.7109375" style="80" customWidth="1"/>
    <col min="25" max="25" width="11.42578125" style="80"/>
    <col min="26" max="26" width="15.7109375" style="80" customWidth="1"/>
    <col min="27" max="27" width="11.42578125" style="80"/>
    <col min="28" max="28" width="15.7109375" style="80" customWidth="1"/>
    <col min="29" max="29" width="11.42578125" style="80"/>
    <col min="30" max="30" width="13.140625" style="131" customWidth="1"/>
    <col min="31" max="31" width="12.140625" style="80" customWidth="1"/>
    <col min="32" max="32" width="11.42578125" style="80"/>
    <col min="33" max="33" width="12.140625" style="80" customWidth="1"/>
    <col min="34" max="34" width="11" style="80" customWidth="1"/>
    <col min="35" max="35" width="12.140625" style="80" customWidth="1"/>
    <col min="36" max="36" width="13.42578125" style="80" customWidth="1"/>
    <col min="37" max="37" width="12.140625" style="80" bestFit="1" customWidth="1"/>
    <col min="38" max="38" width="11.42578125" style="80"/>
    <col min="39" max="39" width="15.7109375" style="285" bestFit="1" customWidth="1"/>
    <col min="40" max="40" width="11.42578125" style="80"/>
    <col min="41" max="41" width="14.140625" style="80" customWidth="1"/>
    <col min="42" max="53" width="11.42578125" style="80"/>
    <col min="54" max="16384" width="11.42578125" style="52"/>
  </cols>
  <sheetData>
    <row r="1" spans="1:53" s="96" customFormat="1" ht="13.5" customHeight="1" x14ac:dyDescent="0.25">
      <c r="A1" s="82"/>
      <c r="B1" s="82"/>
      <c r="D1" s="82"/>
      <c r="E1" s="82"/>
      <c r="F1" s="133"/>
      <c r="G1" s="82"/>
      <c r="H1" s="82"/>
      <c r="I1" s="82" t="s">
        <v>212</v>
      </c>
      <c r="J1" s="82"/>
      <c r="K1" s="82" t="s">
        <v>213</v>
      </c>
      <c r="L1" s="82"/>
      <c r="M1" s="82" t="s">
        <v>214</v>
      </c>
      <c r="N1" s="82"/>
      <c r="O1" s="82" t="s">
        <v>215</v>
      </c>
      <c r="P1" s="82"/>
      <c r="Q1" s="82" t="s">
        <v>216</v>
      </c>
      <c r="R1" s="82"/>
      <c r="S1" s="1384" t="s">
        <v>273</v>
      </c>
      <c r="T1" s="1386" t="s">
        <v>275</v>
      </c>
      <c r="U1" s="1386"/>
      <c r="V1" s="1386" t="s">
        <v>276</v>
      </c>
      <c r="W1" s="1386"/>
      <c r="X1" s="1386" t="s">
        <v>277</v>
      </c>
      <c r="Y1" s="1386"/>
      <c r="Z1" s="1386" t="s">
        <v>210</v>
      </c>
      <c r="AA1" s="1386"/>
      <c r="AB1" s="1386" t="s">
        <v>278</v>
      </c>
      <c r="AC1" s="1386"/>
      <c r="AD1" s="1384" t="s">
        <v>335</v>
      </c>
      <c r="AE1" s="1386" t="s">
        <v>275</v>
      </c>
      <c r="AF1" s="1386"/>
      <c r="AG1" s="1386" t="s">
        <v>276</v>
      </c>
      <c r="AH1" s="1386"/>
      <c r="AI1" s="1386" t="s">
        <v>277</v>
      </c>
      <c r="AJ1" s="1386"/>
      <c r="AK1" s="1386" t="s">
        <v>210</v>
      </c>
      <c r="AL1" s="1386"/>
      <c r="AM1" s="1386" t="s">
        <v>278</v>
      </c>
      <c r="AN1" s="1386"/>
      <c r="AO1" s="1386" t="s">
        <v>369</v>
      </c>
      <c r="AP1" s="1386"/>
    </row>
    <row r="2" spans="1:53" s="96" customFormat="1" x14ac:dyDescent="0.25">
      <c r="A2" s="82"/>
      <c r="B2" s="82"/>
      <c r="D2" s="82"/>
      <c r="E2" s="82"/>
      <c r="F2" s="133"/>
      <c r="G2" s="82"/>
      <c r="H2" s="82"/>
      <c r="I2" s="81" t="s">
        <v>217</v>
      </c>
      <c r="J2" s="81"/>
      <c r="K2" s="81" t="s">
        <v>217</v>
      </c>
      <c r="L2" s="81"/>
      <c r="M2" s="81" t="s">
        <v>217</v>
      </c>
      <c r="N2" s="81"/>
      <c r="O2" s="81" t="s">
        <v>217</v>
      </c>
      <c r="P2" s="81"/>
      <c r="Q2" s="81" t="s">
        <v>217</v>
      </c>
      <c r="R2" s="81"/>
      <c r="S2" s="1384"/>
      <c r="T2" s="1386"/>
      <c r="U2" s="1386"/>
      <c r="V2" s="1386"/>
      <c r="W2" s="1386"/>
      <c r="X2" s="1386"/>
      <c r="Y2" s="1386"/>
      <c r="Z2" s="1386"/>
      <c r="AA2" s="1386"/>
      <c r="AB2" s="1386"/>
      <c r="AC2" s="1386"/>
      <c r="AD2" s="1384"/>
      <c r="AE2" s="1386"/>
      <c r="AF2" s="1386"/>
      <c r="AG2" s="1386"/>
      <c r="AH2" s="1386"/>
      <c r="AI2" s="1386"/>
      <c r="AJ2" s="1386"/>
      <c r="AK2" s="1386"/>
      <c r="AL2" s="1386"/>
      <c r="AM2" s="1386"/>
      <c r="AN2" s="1386"/>
      <c r="AO2" s="1386"/>
      <c r="AP2" s="1386"/>
    </row>
    <row r="3" spans="1:53" s="97" customFormat="1" ht="119.25" customHeight="1" x14ac:dyDescent="0.25">
      <c r="A3" s="1389" t="s">
        <v>218</v>
      </c>
      <c r="B3" s="1389"/>
      <c r="C3" s="1389"/>
      <c r="D3" s="53"/>
      <c r="E3" s="53"/>
      <c r="F3" s="134"/>
      <c r="G3" s="53"/>
      <c r="H3" s="53"/>
      <c r="I3" s="1388" t="s">
        <v>219</v>
      </c>
      <c r="J3" s="1388"/>
      <c r="K3" s="1387" t="s">
        <v>220</v>
      </c>
      <c r="L3" s="1387"/>
      <c r="M3" s="1387" t="s">
        <v>221</v>
      </c>
      <c r="N3" s="1387"/>
      <c r="O3" s="1388" t="s">
        <v>222</v>
      </c>
      <c r="P3" s="1388"/>
      <c r="Q3" s="1388" t="s">
        <v>223</v>
      </c>
      <c r="R3" s="1388"/>
      <c r="S3" s="1384"/>
      <c r="T3" s="1385" t="s">
        <v>279</v>
      </c>
      <c r="U3" s="1385"/>
      <c r="V3" s="1393" t="s">
        <v>280</v>
      </c>
      <c r="W3" s="1393"/>
      <c r="X3" s="1393" t="s">
        <v>281</v>
      </c>
      <c r="Y3" s="1393"/>
      <c r="Z3" s="1385" t="s">
        <v>282</v>
      </c>
      <c r="AA3" s="1385"/>
      <c r="AB3" s="1385" t="s">
        <v>283</v>
      </c>
      <c r="AC3" s="1385"/>
      <c r="AD3" s="1384"/>
      <c r="AE3" s="1395" t="s">
        <v>370</v>
      </c>
      <c r="AF3" s="1395"/>
      <c r="AG3" s="1392" t="s">
        <v>371</v>
      </c>
      <c r="AH3" s="1389"/>
      <c r="AI3" s="1392" t="s">
        <v>372</v>
      </c>
      <c r="AJ3" s="1389"/>
      <c r="AK3" s="1401" t="s">
        <v>373</v>
      </c>
      <c r="AL3" s="1385"/>
      <c r="AM3" s="1401" t="s">
        <v>374</v>
      </c>
      <c r="AN3" s="1385"/>
      <c r="AO3" s="1401" t="s">
        <v>375</v>
      </c>
      <c r="AP3" s="1385"/>
    </row>
    <row r="4" spans="1:53" s="82" customFormat="1" ht="22.5" customHeight="1" x14ac:dyDescent="0.2">
      <c r="A4" s="1390" t="s">
        <v>224</v>
      </c>
      <c r="B4" s="93"/>
      <c r="C4" s="1390" t="s">
        <v>225</v>
      </c>
      <c r="D4" s="1391" t="s">
        <v>226</v>
      </c>
      <c r="E4" s="93"/>
      <c r="F4" s="135"/>
      <c r="G4" s="93"/>
      <c r="H4" s="93"/>
      <c r="I4" s="1383">
        <v>1</v>
      </c>
      <c r="J4" s="1383"/>
      <c r="K4" s="1383" t="s">
        <v>227</v>
      </c>
      <c r="L4" s="1383"/>
      <c r="M4" s="1383" t="s">
        <v>228</v>
      </c>
      <c r="N4" s="1383"/>
      <c r="O4" s="1392">
        <v>4</v>
      </c>
      <c r="P4" s="1392"/>
      <c r="Q4" s="1386">
        <v>5</v>
      </c>
      <c r="R4" s="1386"/>
      <c r="S4" s="1384"/>
      <c r="AD4" s="1384"/>
      <c r="AE4" s="1394" t="s">
        <v>376</v>
      </c>
      <c r="AF4" s="1395"/>
      <c r="AG4" s="1394"/>
      <c r="AH4" s="1395"/>
      <c r="AI4" s="1394" t="s">
        <v>377</v>
      </c>
      <c r="AJ4" s="1395"/>
      <c r="AK4" s="1399" t="s">
        <v>378</v>
      </c>
      <c r="AL4" s="1392"/>
      <c r="AM4" s="1397"/>
      <c r="AN4" s="1386"/>
      <c r="AO4" s="1397" t="s">
        <v>379</v>
      </c>
      <c r="AP4" s="1386"/>
    </row>
    <row r="5" spans="1:53" s="51" customFormat="1" ht="13.5" customHeight="1" x14ac:dyDescent="0.2">
      <c r="A5" s="1390"/>
      <c r="B5" s="93" t="s">
        <v>229</v>
      </c>
      <c r="C5" s="1390"/>
      <c r="D5" s="1391"/>
      <c r="E5" s="93" t="s">
        <v>230</v>
      </c>
      <c r="F5" s="135"/>
      <c r="G5" s="93" t="s">
        <v>94</v>
      </c>
      <c r="H5" s="93" t="s">
        <v>111</v>
      </c>
      <c r="I5" s="94" t="s">
        <v>231</v>
      </c>
      <c r="J5" s="94" t="s">
        <v>111</v>
      </c>
      <c r="K5" s="94" t="s">
        <v>231</v>
      </c>
      <c r="L5" s="94" t="s">
        <v>111</v>
      </c>
      <c r="M5" s="94" t="s">
        <v>231</v>
      </c>
      <c r="N5" s="94" t="s">
        <v>111</v>
      </c>
      <c r="O5" s="95" t="s">
        <v>231</v>
      </c>
      <c r="P5" s="95" t="s">
        <v>111</v>
      </c>
      <c r="Q5" s="81" t="s">
        <v>231</v>
      </c>
      <c r="R5" s="81" t="s">
        <v>111</v>
      </c>
      <c r="S5" s="1384"/>
      <c r="T5" s="98" t="s">
        <v>231</v>
      </c>
      <c r="U5" s="98" t="s">
        <v>111</v>
      </c>
      <c r="V5" s="98" t="s">
        <v>231</v>
      </c>
      <c r="W5" s="98" t="s">
        <v>111</v>
      </c>
      <c r="X5" s="98" t="s">
        <v>231</v>
      </c>
      <c r="Y5" s="98" t="s">
        <v>111</v>
      </c>
      <c r="Z5" s="95" t="s">
        <v>231</v>
      </c>
      <c r="AA5" s="95" t="s">
        <v>111</v>
      </c>
      <c r="AB5" s="81" t="s">
        <v>231</v>
      </c>
      <c r="AC5" s="81" t="s">
        <v>111</v>
      </c>
      <c r="AD5" s="131"/>
      <c r="AE5" s="98" t="s">
        <v>231</v>
      </c>
      <c r="AF5" s="98" t="s">
        <v>111</v>
      </c>
      <c r="AG5" s="98" t="s">
        <v>231</v>
      </c>
      <c r="AH5" s="98" t="s">
        <v>111</v>
      </c>
      <c r="AI5" s="98" t="s">
        <v>231</v>
      </c>
      <c r="AJ5" s="98" t="s">
        <v>111</v>
      </c>
      <c r="AK5" s="95" t="s">
        <v>231</v>
      </c>
      <c r="AL5" s="95" t="s">
        <v>111</v>
      </c>
      <c r="AM5" s="279" t="s">
        <v>231</v>
      </c>
      <c r="AN5" s="81" t="s">
        <v>111</v>
      </c>
      <c r="AO5" s="81" t="s">
        <v>231</v>
      </c>
      <c r="AP5" s="81" t="s">
        <v>111</v>
      </c>
    </row>
    <row r="6" spans="1:53" s="58" customFormat="1" ht="18.75" x14ac:dyDescent="0.2">
      <c r="A6" s="55">
        <v>1</v>
      </c>
      <c r="B6" s="56" t="s">
        <v>232</v>
      </c>
      <c r="C6" s="68" t="s">
        <v>233</v>
      </c>
      <c r="D6" s="68" t="s">
        <v>211</v>
      </c>
      <c r="E6" s="68"/>
      <c r="F6" s="136"/>
      <c r="G6" s="70">
        <v>2500</v>
      </c>
      <c r="H6" s="57">
        <v>10347</v>
      </c>
      <c r="I6" s="70">
        <v>3600</v>
      </c>
      <c r="J6" s="57">
        <v>10347</v>
      </c>
      <c r="K6" s="69">
        <v>3200</v>
      </c>
      <c r="L6" s="57">
        <v>10348</v>
      </c>
      <c r="M6" s="69">
        <v>2800</v>
      </c>
      <c r="N6" s="57">
        <v>10362</v>
      </c>
      <c r="O6" s="70">
        <v>3200</v>
      </c>
      <c r="P6" s="57" t="s">
        <v>234</v>
      </c>
      <c r="Q6" s="70">
        <v>3200</v>
      </c>
      <c r="R6" s="55" t="s">
        <v>235</v>
      </c>
      <c r="S6" s="130"/>
      <c r="T6" s="99">
        <v>3200</v>
      </c>
      <c r="U6" s="57" t="s">
        <v>284</v>
      </c>
      <c r="V6" s="99">
        <v>3200</v>
      </c>
      <c r="W6" s="57" t="s">
        <v>284</v>
      </c>
      <c r="X6" s="99">
        <v>3520</v>
      </c>
      <c r="Y6" s="57" t="s">
        <v>149</v>
      </c>
      <c r="Z6" s="99">
        <v>3360</v>
      </c>
      <c r="AA6" s="57" t="s">
        <v>285</v>
      </c>
      <c r="AB6" s="99">
        <v>3360</v>
      </c>
      <c r="AC6" s="55" t="s">
        <v>286</v>
      </c>
      <c r="AD6" s="130"/>
      <c r="AE6" s="113">
        <v>3360</v>
      </c>
      <c r="AF6" s="114" t="s">
        <v>337</v>
      </c>
      <c r="AG6" s="113">
        <v>3200</v>
      </c>
      <c r="AH6" s="114" t="s">
        <v>337</v>
      </c>
      <c r="AI6" s="119">
        <v>3360</v>
      </c>
      <c r="AJ6" s="114" t="s">
        <v>1090</v>
      </c>
      <c r="AK6" s="299">
        <v>3520</v>
      </c>
      <c r="AL6" s="57" t="s">
        <v>1143</v>
      </c>
      <c r="AM6" s="298">
        <v>3360</v>
      </c>
      <c r="AN6" s="55" t="s">
        <v>1143</v>
      </c>
      <c r="AO6" s="298">
        <v>3200</v>
      </c>
      <c r="AP6" s="67" t="s">
        <v>1143</v>
      </c>
      <c r="AQ6" s="67"/>
      <c r="AR6" s="67"/>
      <c r="AS6" s="67"/>
      <c r="AT6" s="67"/>
      <c r="AU6" s="67"/>
      <c r="AV6" s="67"/>
      <c r="AW6" s="67"/>
      <c r="AX6" s="67"/>
      <c r="AY6" s="67"/>
      <c r="AZ6" s="67"/>
      <c r="BA6" s="67"/>
    </row>
    <row r="7" spans="1:53" s="58" customFormat="1" ht="18.75" customHeight="1" x14ac:dyDescent="0.25">
      <c r="A7" s="55">
        <v>2</v>
      </c>
      <c r="B7" s="59"/>
      <c r="C7" s="68" t="s">
        <v>236</v>
      </c>
      <c r="D7" s="57" t="s">
        <v>4</v>
      </c>
      <c r="E7" s="57">
        <v>82960</v>
      </c>
      <c r="F7" s="137"/>
      <c r="G7" s="70">
        <v>2500</v>
      </c>
      <c r="H7" s="57">
        <v>9968</v>
      </c>
      <c r="I7" s="70">
        <v>3200</v>
      </c>
      <c r="J7" s="57">
        <v>9968</v>
      </c>
      <c r="K7" s="70">
        <v>3200</v>
      </c>
      <c r="L7" s="60" t="s">
        <v>237</v>
      </c>
      <c r="M7" s="70">
        <v>3200</v>
      </c>
      <c r="N7" s="57">
        <v>10358</v>
      </c>
      <c r="O7" s="70">
        <v>3200</v>
      </c>
      <c r="P7" s="57">
        <v>10921</v>
      </c>
      <c r="Q7" s="70">
        <v>3200</v>
      </c>
      <c r="R7" s="55">
        <v>11243</v>
      </c>
      <c r="S7" s="130"/>
      <c r="T7" s="99">
        <v>3200</v>
      </c>
      <c r="U7" s="57" t="s">
        <v>287</v>
      </c>
      <c r="V7" s="99">
        <v>3200</v>
      </c>
      <c r="W7" s="60" t="s">
        <v>288</v>
      </c>
      <c r="X7" s="99">
        <v>3360</v>
      </c>
      <c r="Y7" s="57" t="s">
        <v>289</v>
      </c>
      <c r="Z7" s="99">
        <v>3200</v>
      </c>
      <c r="AA7" s="57" t="s">
        <v>290</v>
      </c>
      <c r="AB7" s="99">
        <v>3200</v>
      </c>
      <c r="AC7" s="55" t="s">
        <v>291</v>
      </c>
      <c r="AD7" s="130"/>
      <c r="AE7" s="116">
        <v>3200</v>
      </c>
      <c r="AF7" s="114" t="s">
        <v>338</v>
      </c>
      <c r="AG7" s="113">
        <v>3200</v>
      </c>
      <c r="AH7" s="114" t="s">
        <v>339</v>
      </c>
      <c r="AI7" s="113">
        <v>3200</v>
      </c>
      <c r="AJ7" s="114" t="s">
        <v>340</v>
      </c>
      <c r="AK7" s="117">
        <v>3200</v>
      </c>
      <c r="AL7" s="57" t="s">
        <v>1060</v>
      </c>
      <c r="AM7" s="283">
        <v>3200</v>
      </c>
      <c r="AN7" s="55" t="s">
        <v>1130</v>
      </c>
      <c r="AO7" s="298">
        <v>3200</v>
      </c>
      <c r="AP7" s="58" t="s">
        <v>1347</v>
      </c>
      <c r="AQ7" s="67"/>
      <c r="AR7" s="67"/>
      <c r="AS7" s="67"/>
      <c r="AT7" s="67"/>
      <c r="AU7" s="67"/>
      <c r="AV7" s="67"/>
      <c r="AW7" s="67"/>
      <c r="AX7" s="67"/>
      <c r="AY7" s="67"/>
      <c r="AZ7" s="67"/>
      <c r="BA7" s="67"/>
    </row>
    <row r="8" spans="1:53" s="58" customFormat="1" ht="18.75" x14ac:dyDescent="0.25">
      <c r="A8" s="55">
        <f>+A7+1</f>
        <v>3</v>
      </c>
      <c r="B8" s="59"/>
      <c r="C8" s="68" t="s">
        <v>238</v>
      </c>
      <c r="D8" s="57" t="s">
        <v>83</v>
      </c>
      <c r="E8" s="57" t="s">
        <v>239</v>
      </c>
      <c r="F8" s="137"/>
      <c r="G8" s="70">
        <v>2500</v>
      </c>
      <c r="H8" s="57">
        <v>9969</v>
      </c>
      <c r="I8" s="70">
        <v>3840</v>
      </c>
      <c r="J8" s="57">
        <v>9969</v>
      </c>
      <c r="K8" s="70">
        <v>3850</v>
      </c>
      <c r="L8" s="57">
        <v>10215</v>
      </c>
      <c r="M8" s="70">
        <v>3850</v>
      </c>
      <c r="N8" s="57">
        <v>10350</v>
      </c>
      <c r="O8" s="70">
        <v>3850</v>
      </c>
      <c r="P8" s="57">
        <v>10889</v>
      </c>
      <c r="Q8" s="70">
        <v>3850</v>
      </c>
      <c r="R8" s="55" t="s">
        <v>240</v>
      </c>
      <c r="S8" s="130"/>
      <c r="T8" s="99">
        <v>3850</v>
      </c>
      <c r="U8" s="57" t="s">
        <v>292</v>
      </c>
      <c r="V8" s="99">
        <v>3850</v>
      </c>
      <c r="W8" s="57" t="s">
        <v>293</v>
      </c>
      <c r="X8" s="99">
        <v>3850</v>
      </c>
      <c r="Y8" s="57" t="s">
        <v>294</v>
      </c>
      <c r="Z8" s="99">
        <v>3850</v>
      </c>
      <c r="AA8" s="57" t="s">
        <v>295</v>
      </c>
      <c r="AB8" s="99">
        <v>3850</v>
      </c>
      <c r="AC8" s="55" t="s">
        <v>296</v>
      </c>
      <c r="AD8" s="130"/>
      <c r="AE8" s="116">
        <v>3850</v>
      </c>
      <c r="AF8" s="114" t="s">
        <v>341</v>
      </c>
      <c r="AG8" s="118">
        <v>3850</v>
      </c>
      <c r="AH8" s="114" t="s">
        <v>342</v>
      </c>
      <c r="AI8" s="113">
        <v>3850</v>
      </c>
      <c r="AJ8" s="114" t="s">
        <v>343</v>
      </c>
      <c r="AK8" s="117">
        <v>3850</v>
      </c>
      <c r="AL8" s="57" t="s">
        <v>1061</v>
      </c>
      <c r="AM8" s="281">
        <v>3850</v>
      </c>
      <c r="AN8" s="55" t="s">
        <v>1058</v>
      </c>
      <c r="AO8" s="308">
        <v>4042.5</v>
      </c>
      <c r="AP8" s="58" t="s">
        <v>1203</v>
      </c>
      <c r="AQ8" s="67"/>
      <c r="AR8" s="67"/>
      <c r="AS8" s="67"/>
      <c r="AT8" s="67"/>
      <c r="AU8" s="67"/>
      <c r="AV8" s="67"/>
      <c r="AW8" s="67"/>
      <c r="AX8" s="67"/>
      <c r="AY8" s="67"/>
      <c r="AZ8" s="67"/>
      <c r="BA8" s="67"/>
    </row>
    <row r="9" spans="1:53" s="64" customFormat="1" ht="18.75" hidden="1" x14ac:dyDescent="0.25">
      <c r="A9" s="61">
        <f t="shared" ref="A9:A23" si="0">+A8+1</f>
        <v>4</v>
      </c>
      <c r="B9" s="62"/>
      <c r="C9" s="68" t="s">
        <v>241</v>
      </c>
      <c r="D9" s="57" t="s">
        <v>83</v>
      </c>
      <c r="E9" s="57" t="s">
        <v>239</v>
      </c>
      <c r="F9" s="137"/>
      <c r="G9" s="70">
        <v>2500</v>
      </c>
      <c r="H9" s="57">
        <v>9980</v>
      </c>
      <c r="I9" s="73">
        <v>4454.3999999999996</v>
      </c>
      <c r="J9" s="57">
        <v>9980</v>
      </c>
      <c r="K9" s="73">
        <v>4454.3999999999996</v>
      </c>
      <c r="L9" s="57">
        <v>10080</v>
      </c>
      <c r="M9" s="1376" t="s">
        <v>242</v>
      </c>
      <c r="N9" s="1376"/>
      <c r="O9" s="1376"/>
      <c r="P9" s="1376"/>
      <c r="Q9" s="1376"/>
      <c r="R9" s="1376"/>
      <c r="S9" s="130"/>
      <c r="T9" s="1377" t="s">
        <v>242</v>
      </c>
      <c r="U9" s="1377"/>
      <c r="V9" s="1377"/>
      <c r="W9" s="1377"/>
      <c r="X9" s="1377"/>
      <c r="Y9" s="1377"/>
      <c r="Z9" s="1377"/>
      <c r="AA9" s="1377"/>
      <c r="AB9" s="1377"/>
      <c r="AC9" s="1377"/>
      <c r="AD9" s="130"/>
      <c r="AE9" s="1396" t="s">
        <v>242</v>
      </c>
      <c r="AF9" s="1396"/>
      <c r="AG9" s="1396"/>
      <c r="AH9" s="1396"/>
      <c r="AI9" s="1396"/>
      <c r="AJ9" s="1396"/>
      <c r="AK9" s="1396"/>
      <c r="AL9" s="1396"/>
      <c r="AM9" s="1396"/>
      <c r="AN9" s="1396"/>
      <c r="AO9" s="1396"/>
      <c r="AP9" s="1396"/>
      <c r="AQ9" s="67"/>
      <c r="AR9" s="67"/>
      <c r="AS9" s="67"/>
      <c r="AT9" s="67"/>
      <c r="AU9" s="67"/>
      <c r="AV9" s="67"/>
      <c r="AW9" s="67"/>
      <c r="AX9" s="67"/>
      <c r="AY9" s="67"/>
      <c r="AZ9" s="67"/>
      <c r="BA9" s="67"/>
    </row>
    <row r="10" spans="1:53" s="58" customFormat="1" ht="20.25" x14ac:dyDescent="0.3">
      <c r="A10" s="55">
        <f t="shared" si="0"/>
        <v>5</v>
      </c>
      <c r="B10" s="65" t="s">
        <v>243</v>
      </c>
      <c r="C10" s="68" t="s">
        <v>244</v>
      </c>
      <c r="D10" s="57"/>
      <c r="E10" s="57"/>
      <c r="F10" s="137"/>
      <c r="G10" s="70">
        <v>1900</v>
      </c>
      <c r="H10" s="57">
        <v>9970</v>
      </c>
      <c r="I10" s="70">
        <v>3200</v>
      </c>
      <c r="J10" s="57">
        <v>9970</v>
      </c>
      <c r="K10" s="70">
        <v>3200</v>
      </c>
      <c r="L10" s="57">
        <v>10216</v>
      </c>
      <c r="M10" s="70">
        <v>3200</v>
      </c>
      <c r="N10" s="57">
        <v>10539</v>
      </c>
      <c r="O10" s="70">
        <v>3200</v>
      </c>
      <c r="P10" s="57">
        <v>11244</v>
      </c>
      <c r="Q10" s="70">
        <v>3200</v>
      </c>
      <c r="R10" s="55">
        <v>192</v>
      </c>
      <c r="S10" s="130"/>
      <c r="T10" s="99">
        <v>3200</v>
      </c>
      <c r="U10" s="57" t="s">
        <v>297</v>
      </c>
      <c r="V10" s="99">
        <v>3520</v>
      </c>
      <c r="W10" s="57" t="s">
        <v>298</v>
      </c>
      <c r="X10" s="99">
        <v>3360</v>
      </c>
      <c r="Y10" s="57" t="s">
        <v>298</v>
      </c>
      <c r="Z10" s="99">
        <v>3200</v>
      </c>
      <c r="AA10" s="57" t="s">
        <v>298</v>
      </c>
      <c r="AB10" s="99">
        <v>3200</v>
      </c>
      <c r="AC10" s="55" t="s">
        <v>299</v>
      </c>
      <c r="AD10" s="130"/>
      <c r="AE10" s="113">
        <v>3200</v>
      </c>
      <c r="AF10" s="114" t="s">
        <v>344</v>
      </c>
      <c r="AG10" s="113">
        <v>3200</v>
      </c>
      <c r="AH10" s="114" t="s">
        <v>345</v>
      </c>
      <c r="AI10" s="119">
        <v>3200</v>
      </c>
      <c r="AJ10" s="114" t="s">
        <v>1059</v>
      </c>
      <c r="AK10" s="119">
        <v>3200</v>
      </c>
      <c r="AL10" s="57" t="s">
        <v>1059</v>
      </c>
      <c r="AM10" s="298">
        <v>3350</v>
      </c>
      <c r="AN10" s="55" t="s">
        <v>1181</v>
      </c>
      <c r="AO10" s="308">
        <v>3200</v>
      </c>
      <c r="AP10" s="58" t="s">
        <v>1204</v>
      </c>
      <c r="AQ10" s="67"/>
      <c r="AR10" s="67"/>
      <c r="AS10" s="67"/>
      <c r="AT10" s="67"/>
      <c r="AU10" s="67"/>
      <c r="AV10" s="67"/>
      <c r="AW10" s="67"/>
      <c r="AX10" s="67"/>
      <c r="AY10" s="67"/>
      <c r="AZ10" s="67"/>
      <c r="BA10" s="67"/>
    </row>
    <row r="11" spans="1:53" s="58" customFormat="1" ht="19.5" x14ac:dyDescent="0.25">
      <c r="A11" s="55">
        <f t="shared" si="0"/>
        <v>6</v>
      </c>
      <c r="B11" s="66" t="s">
        <v>245</v>
      </c>
      <c r="C11" s="68" t="s">
        <v>246</v>
      </c>
      <c r="D11" s="57" t="s">
        <v>4</v>
      </c>
      <c r="E11" s="57">
        <v>80191</v>
      </c>
      <c r="F11" s="137"/>
      <c r="G11" s="70">
        <v>2500</v>
      </c>
      <c r="H11" s="57">
        <v>9971</v>
      </c>
      <c r="I11" s="70">
        <v>3200</v>
      </c>
      <c r="J11" s="57">
        <v>9971</v>
      </c>
      <c r="K11" s="70">
        <v>3200</v>
      </c>
      <c r="L11" s="57">
        <v>10355</v>
      </c>
      <c r="M11" s="70">
        <v>3200</v>
      </c>
      <c r="N11" s="57">
        <v>10890</v>
      </c>
      <c r="O11" s="70">
        <v>3200</v>
      </c>
      <c r="P11" s="57">
        <v>10890</v>
      </c>
      <c r="Q11" s="70">
        <v>3200</v>
      </c>
      <c r="R11" s="55">
        <v>11245</v>
      </c>
      <c r="S11" s="130"/>
      <c r="T11" s="99">
        <v>3200</v>
      </c>
      <c r="U11" s="57" t="s">
        <v>300</v>
      </c>
      <c r="V11" s="99">
        <v>3200</v>
      </c>
      <c r="W11" s="57" t="s">
        <v>300</v>
      </c>
      <c r="X11" s="99">
        <v>3200</v>
      </c>
      <c r="Y11" s="57" t="s">
        <v>300</v>
      </c>
      <c r="Z11" s="99">
        <v>3200</v>
      </c>
      <c r="AA11" s="57" t="s">
        <v>301</v>
      </c>
      <c r="AB11" s="99">
        <v>3200</v>
      </c>
      <c r="AC11" s="55" t="s">
        <v>302</v>
      </c>
      <c r="AD11" s="130"/>
      <c r="AE11" s="116">
        <v>3200</v>
      </c>
      <c r="AF11" s="114" t="s">
        <v>346</v>
      </c>
      <c r="AG11" s="117">
        <v>3200</v>
      </c>
      <c r="AH11" s="114" t="s">
        <v>347</v>
      </c>
      <c r="AI11" s="117">
        <v>3200</v>
      </c>
      <c r="AJ11" s="114" t="s">
        <v>347</v>
      </c>
      <c r="AK11" s="119">
        <v>3200</v>
      </c>
      <c r="AL11" s="57" t="s">
        <v>348</v>
      </c>
      <c r="AM11" s="298">
        <v>3360</v>
      </c>
      <c r="AN11" s="55" t="s">
        <v>1165</v>
      </c>
      <c r="AO11" s="298">
        <v>3200</v>
      </c>
      <c r="AP11" s="67" t="s">
        <v>1165</v>
      </c>
      <c r="AQ11" s="67"/>
      <c r="AR11" s="67"/>
      <c r="AS11" s="67"/>
      <c r="AT11" s="67"/>
      <c r="AU11" s="67"/>
      <c r="AV11" s="67"/>
      <c r="AW11" s="67"/>
      <c r="AX11" s="67"/>
      <c r="AY11" s="67"/>
      <c r="AZ11" s="67"/>
      <c r="BA11" s="67"/>
    </row>
    <row r="12" spans="1:53" s="58" customFormat="1" ht="18.75" x14ac:dyDescent="0.25">
      <c r="A12" s="55">
        <v>7</v>
      </c>
      <c r="B12" s="59"/>
      <c r="C12" s="68" t="s">
        <v>247</v>
      </c>
      <c r="D12" s="57"/>
      <c r="E12" s="57"/>
      <c r="F12" s="137"/>
      <c r="G12" s="70">
        <v>1900</v>
      </c>
      <c r="H12" s="57">
        <v>9972</v>
      </c>
      <c r="I12" s="70">
        <v>3200</v>
      </c>
      <c r="J12" s="57">
        <v>9972</v>
      </c>
      <c r="K12" s="70">
        <v>3200</v>
      </c>
      <c r="L12" s="57" t="s">
        <v>248</v>
      </c>
      <c r="M12" s="70">
        <v>3200</v>
      </c>
      <c r="N12" s="57" t="s">
        <v>249</v>
      </c>
      <c r="O12" s="71">
        <v>3200</v>
      </c>
      <c r="P12" s="57" t="s">
        <v>250</v>
      </c>
      <c r="Q12" s="71">
        <v>3200</v>
      </c>
      <c r="R12" s="55" t="s">
        <v>250</v>
      </c>
      <c r="S12" s="130"/>
      <c r="T12" s="99">
        <v>3520</v>
      </c>
      <c r="U12" s="57" t="s">
        <v>250</v>
      </c>
      <c r="V12" s="99">
        <v>3200</v>
      </c>
      <c r="W12" s="57" t="s">
        <v>303</v>
      </c>
      <c r="X12" s="99">
        <v>3520</v>
      </c>
      <c r="Y12" s="57" t="s">
        <v>303</v>
      </c>
      <c r="Z12" s="99">
        <v>3200</v>
      </c>
      <c r="AA12" s="57" t="s">
        <v>149</v>
      </c>
      <c r="AB12" s="100">
        <v>4160</v>
      </c>
      <c r="AC12" s="101" t="s">
        <v>304</v>
      </c>
      <c r="AD12" s="130"/>
      <c r="AE12" s="113">
        <v>2340</v>
      </c>
      <c r="AF12" s="114" t="s">
        <v>304</v>
      </c>
      <c r="AG12" s="119">
        <v>3200</v>
      </c>
      <c r="AH12" s="114" t="s">
        <v>349</v>
      </c>
      <c r="AI12" s="273">
        <v>3200</v>
      </c>
      <c r="AJ12" s="114" t="s">
        <v>1117</v>
      </c>
      <c r="AK12" s="336">
        <v>3200</v>
      </c>
      <c r="AL12" s="57" t="s">
        <v>1252</v>
      </c>
      <c r="AM12" s="306">
        <v>3200</v>
      </c>
      <c r="AN12" s="55" t="s">
        <v>1253</v>
      </c>
      <c r="AO12" s="306">
        <v>3200</v>
      </c>
      <c r="AP12" s="58" t="s">
        <v>1253</v>
      </c>
      <c r="AQ12" s="67"/>
      <c r="AR12" s="67"/>
      <c r="AS12" s="67"/>
      <c r="AT12" s="67"/>
      <c r="AU12" s="67"/>
      <c r="AV12" s="67"/>
      <c r="AW12" s="67"/>
      <c r="AX12" s="67"/>
      <c r="AY12" s="67"/>
      <c r="AZ12" s="67"/>
      <c r="BA12" s="67"/>
    </row>
    <row r="13" spans="1:53" s="58" customFormat="1" ht="18.75" x14ac:dyDescent="0.25">
      <c r="A13" s="55">
        <v>8</v>
      </c>
      <c r="B13" s="59"/>
      <c r="C13" s="68" t="s">
        <v>251</v>
      </c>
      <c r="D13" s="57" t="s">
        <v>4</v>
      </c>
      <c r="E13" s="57">
        <v>81086</v>
      </c>
      <c r="F13" s="137"/>
      <c r="G13" s="73">
        <v>2500</v>
      </c>
      <c r="H13" s="57">
        <v>9973</v>
      </c>
      <c r="I13" s="73">
        <v>3200</v>
      </c>
      <c r="J13" s="57">
        <v>9973</v>
      </c>
      <c r="K13" s="71">
        <v>2600</v>
      </c>
      <c r="L13" s="57">
        <v>10081</v>
      </c>
      <c r="M13" s="73">
        <v>3200</v>
      </c>
      <c r="N13" s="57">
        <v>10364</v>
      </c>
      <c r="O13" s="73">
        <v>3200</v>
      </c>
      <c r="P13" s="57">
        <v>10922</v>
      </c>
      <c r="Q13" s="73">
        <v>3200</v>
      </c>
      <c r="R13" s="55">
        <v>196</v>
      </c>
      <c r="S13" s="130"/>
      <c r="T13" s="102">
        <v>3200</v>
      </c>
      <c r="U13" s="57" t="s">
        <v>305</v>
      </c>
      <c r="V13" s="102">
        <v>3200</v>
      </c>
      <c r="W13" s="57" t="s">
        <v>306</v>
      </c>
      <c r="X13" s="102">
        <v>3200</v>
      </c>
      <c r="Y13" s="57" t="s">
        <v>307</v>
      </c>
      <c r="Z13" s="103">
        <v>0</v>
      </c>
      <c r="AA13" s="57"/>
      <c r="AB13" s="102">
        <v>3360</v>
      </c>
      <c r="AC13" s="55" t="s">
        <v>308</v>
      </c>
      <c r="AD13" s="130"/>
      <c r="AE13" s="120">
        <v>3200</v>
      </c>
      <c r="AF13" s="114" t="s">
        <v>308</v>
      </c>
      <c r="AG13" s="121" t="s">
        <v>350</v>
      </c>
      <c r="AH13" s="114"/>
      <c r="AI13" s="121" t="s">
        <v>350</v>
      </c>
      <c r="AJ13" s="114"/>
      <c r="AK13" s="122">
        <v>3200</v>
      </c>
      <c r="AL13" s="57" t="s">
        <v>1062</v>
      </c>
      <c r="AM13" s="297">
        <v>3200</v>
      </c>
      <c r="AN13" s="55" t="s">
        <v>1182</v>
      </c>
      <c r="AO13" s="67" t="s">
        <v>1183</v>
      </c>
      <c r="AQ13" s="67"/>
      <c r="AR13" s="67"/>
      <c r="AS13" s="67"/>
      <c r="AT13" s="67"/>
      <c r="AU13" s="67"/>
      <c r="AV13" s="67"/>
      <c r="AW13" s="67"/>
      <c r="AX13" s="67"/>
      <c r="AY13" s="67"/>
      <c r="AZ13" s="67"/>
      <c r="BA13" s="67"/>
    </row>
    <row r="14" spans="1:53" s="58" customFormat="1" ht="18.75" x14ac:dyDescent="0.25">
      <c r="A14" s="55">
        <f t="shared" si="0"/>
        <v>9</v>
      </c>
      <c r="B14" s="59"/>
      <c r="C14" s="68" t="s">
        <v>252</v>
      </c>
      <c r="D14" s="57" t="s">
        <v>4</v>
      </c>
      <c r="E14" s="57">
        <v>81186</v>
      </c>
      <c r="F14" s="137"/>
      <c r="G14" s="70">
        <v>1900</v>
      </c>
      <c r="H14" s="57">
        <v>9974</v>
      </c>
      <c r="I14" s="70">
        <v>3200</v>
      </c>
      <c r="J14" s="57">
        <v>9974</v>
      </c>
      <c r="K14" s="70">
        <v>3200</v>
      </c>
      <c r="L14" s="57">
        <v>10529</v>
      </c>
      <c r="M14" s="70">
        <v>3200</v>
      </c>
      <c r="N14" s="57">
        <v>10365</v>
      </c>
      <c r="O14" s="73">
        <v>3200</v>
      </c>
      <c r="P14" s="57">
        <v>10891</v>
      </c>
      <c r="Q14" s="73">
        <v>3200</v>
      </c>
      <c r="R14" s="55">
        <v>11246</v>
      </c>
      <c r="S14" s="130"/>
      <c r="T14" s="99">
        <v>3200</v>
      </c>
      <c r="U14" s="57" t="s">
        <v>309</v>
      </c>
      <c r="V14" s="99">
        <v>3200</v>
      </c>
      <c r="W14" s="57" t="s">
        <v>309</v>
      </c>
      <c r="X14" s="99">
        <v>3200</v>
      </c>
      <c r="Y14" s="57" t="s">
        <v>310</v>
      </c>
      <c r="Z14" s="99">
        <v>3200</v>
      </c>
      <c r="AA14" s="57" t="s">
        <v>311</v>
      </c>
      <c r="AB14" s="99">
        <v>3200</v>
      </c>
      <c r="AC14" s="55" t="s">
        <v>312</v>
      </c>
      <c r="AD14" s="130"/>
      <c r="AE14" s="120">
        <v>3200</v>
      </c>
      <c r="AF14" s="114" t="s">
        <v>351</v>
      </c>
      <c r="AG14" s="123">
        <v>3200</v>
      </c>
      <c r="AH14" s="114" t="s">
        <v>352</v>
      </c>
      <c r="AI14" s="124">
        <v>3200</v>
      </c>
      <c r="AJ14" s="114" t="s">
        <v>353</v>
      </c>
      <c r="AK14" s="122">
        <v>3200</v>
      </c>
      <c r="AL14" s="57" t="s">
        <v>354</v>
      </c>
      <c r="AM14" s="283">
        <v>3200</v>
      </c>
      <c r="AN14" s="55" t="s">
        <v>1133</v>
      </c>
      <c r="AO14" s="303">
        <v>3200</v>
      </c>
      <c r="AP14" s="67" t="s">
        <v>1155</v>
      </c>
      <c r="AQ14" s="67"/>
      <c r="AR14" s="67"/>
      <c r="AS14" s="67"/>
      <c r="AT14" s="67"/>
      <c r="AU14" s="67"/>
      <c r="AV14" s="67"/>
      <c r="AW14" s="67"/>
      <c r="AX14" s="67"/>
      <c r="AY14" s="67"/>
      <c r="AZ14" s="67"/>
      <c r="BA14" s="67"/>
    </row>
    <row r="15" spans="1:53" s="64" customFormat="1" ht="18.75" hidden="1" x14ac:dyDescent="0.25">
      <c r="A15" s="61">
        <f t="shared" si="0"/>
        <v>10</v>
      </c>
      <c r="B15" s="62"/>
      <c r="C15" s="68" t="s">
        <v>253</v>
      </c>
      <c r="D15" s="57"/>
      <c r="E15" s="57"/>
      <c r="F15" s="137"/>
      <c r="G15" s="69">
        <v>2500</v>
      </c>
      <c r="H15" s="57">
        <v>9977</v>
      </c>
      <c r="I15" s="89">
        <v>3200</v>
      </c>
      <c r="J15" s="57"/>
      <c r="K15" s="89">
        <v>3200</v>
      </c>
      <c r="L15" s="57"/>
      <c r="M15" s="90">
        <v>3200</v>
      </c>
      <c r="N15" s="63"/>
      <c r="O15" s="1376" t="s">
        <v>242</v>
      </c>
      <c r="P15" s="1376"/>
      <c r="Q15" s="1376"/>
      <c r="R15" s="1376"/>
      <c r="S15" s="130"/>
      <c r="T15" s="1377" t="s">
        <v>242</v>
      </c>
      <c r="U15" s="1377"/>
      <c r="V15" s="1377"/>
      <c r="W15" s="1377"/>
      <c r="X15" s="1377"/>
      <c r="Y15" s="1377"/>
      <c r="Z15" s="1377"/>
      <c r="AA15" s="1377"/>
      <c r="AB15" s="1377"/>
      <c r="AC15" s="1377"/>
      <c r="AD15" s="130"/>
      <c r="AE15" s="1396" t="s">
        <v>242</v>
      </c>
      <c r="AF15" s="1396"/>
      <c r="AG15" s="1396"/>
      <c r="AH15" s="1396"/>
      <c r="AI15" s="1396"/>
      <c r="AJ15" s="1396"/>
      <c r="AK15" s="1396"/>
      <c r="AL15" s="1396"/>
      <c r="AM15" s="1396"/>
      <c r="AN15" s="1396"/>
      <c r="AO15" s="1396"/>
      <c r="AP15" s="1396"/>
      <c r="AQ15" s="67"/>
      <c r="AR15" s="67"/>
      <c r="AS15" s="67"/>
      <c r="AT15" s="67"/>
      <c r="AU15" s="67"/>
      <c r="AV15" s="67"/>
      <c r="AW15" s="67"/>
      <c r="AX15" s="67"/>
      <c r="AY15" s="67"/>
      <c r="AZ15" s="67"/>
      <c r="BA15" s="67"/>
    </row>
    <row r="16" spans="1:53" s="58" customFormat="1" ht="18.75" x14ac:dyDescent="0.25">
      <c r="A16" s="55">
        <f t="shared" si="0"/>
        <v>11</v>
      </c>
      <c r="B16" s="59"/>
      <c r="C16" s="68" t="s">
        <v>254</v>
      </c>
      <c r="D16" s="57" t="s">
        <v>4</v>
      </c>
      <c r="E16" s="57">
        <v>81186</v>
      </c>
      <c r="F16" s="137"/>
      <c r="G16" s="70">
        <v>1900</v>
      </c>
      <c r="H16" s="57">
        <v>9976</v>
      </c>
      <c r="I16" s="70">
        <v>3200</v>
      </c>
      <c r="J16" s="57">
        <v>9976</v>
      </c>
      <c r="K16" s="70">
        <v>3200</v>
      </c>
      <c r="L16" s="57">
        <v>10530</v>
      </c>
      <c r="M16" s="70">
        <v>3200</v>
      </c>
      <c r="N16" s="57">
        <v>10366</v>
      </c>
      <c r="O16" s="73">
        <v>3200</v>
      </c>
      <c r="P16" s="57">
        <v>10892</v>
      </c>
      <c r="Q16" s="73">
        <v>3200</v>
      </c>
      <c r="R16" s="55">
        <v>11247</v>
      </c>
      <c r="S16" s="130"/>
      <c r="T16" s="99">
        <v>3200</v>
      </c>
      <c r="U16" s="57" t="s">
        <v>309</v>
      </c>
      <c r="V16" s="99">
        <v>3200</v>
      </c>
      <c r="W16" s="57" t="s">
        <v>309</v>
      </c>
      <c r="X16" s="99">
        <v>3200</v>
      </c>
      <c r="Y16" s="57" t="s">
        <v>310</v>
      </c>
      <c r="Z16" s="99">
        <v>3200</v>
      </c>
      <c r="AA16" s="57" t="s">
        <v>311</v>
      </c>
      <c r="AB16" s="99">
        <v>3200</v>
      </c>
      <c r="AC16" s="55" t="s">
        <v>312</v>
      </c>
      <c r="AD16" s="130"/>
      <c r="AE16" s="120">
        <v>3200</v>
      </c>
      <c r="AF16" s="114" t="s">
        <v>351</v>
      </c>
      <c r="AG16" s="123">
        <v>3200</v>
      </c>
      <c r="AH16" s="114" t="s">
        <v>352</v>
      </c>
      <c r="AI16" s="124">
        <v>3200</v>
      </c>
      <c r="AJ16" s="114" t="s">
        <v>355</v>
      </c>
      <c r="AK16" s="122">
        <v>3200</v>
      </c>
      <c r="AL16" s="57" t="s">
        <v>354</v>
      </c>
      <c r="AM16" s="283">
        <v>3200</v>
      </c>
      <c r="AN16" s="125" t="s">
        <v>1133</v>
      </c>
      <c r="AO16" s="303">
        <v>3200</v>
      </c>
      <c r="AP16" s="67" t="s">
        <v>1155</v>
      </c>
      <c r="AQ16" s="67"/>
      <c r="AR16" s="67"/>
      <c r="AS16" s="67"/>
      <c r="AT16" s="67"/>
      <c r="AU16" s="67"/>
      <c r="AV16" s="67"/>
      <c r="AW16" s="67"/>
      <c r="AX16" s="67"/>
      <c r="AY16" s="67"/>
      <c r="AZ16" s="67"/>
      <c r="BA16" s="67"/>
    </row>
    <row r="17" spans="1:53" s="67" customFormat="1" ht="18.75" x14ac:dyDescent="0.25">
      <c r="A17" s="55">
        <v>12</v>
      </c>
      <c r="B17" s="59"/>
      <c r="C17" s="68" t="s">
        <v>255</v>
      </c>
      <c r="D17" s="57" t="s">
        <v>83</v>
      </c>
      <c r="E17" s="57" t="s">
        <v>239</v>
      </c>
      <c r="F17" s="137"/>
      <c r="G17" s="73">
        <v>2500</v>
      </c>
      <c r="H17" s="57">
        <v>10349</v>
      </c>
      <c r="I17" s="73">
        <v>3840</v>
      </c>
      <c r="J17" s="57">
        <v>10349</v>
      </c>
      <c r="K17" s="73">
        <v>3840</v>
      </c>
      <c r="L17" s="57">
        <v>10351</v>
      </c>
      <c r="M17" s="73">
        <v>3840</v>
      </c>
      <c r="N17" s="57">
        <v>10370</v>
      </c>
      <c r="O17" s="73">
        <v>3840</v>
      </c>
      <c r="P17" s="57">
        <v>10894</v>
      </c>
      <c r="Q17" s="71">
        <v>3840</v>
      </c>
      <c r="R17" s="55">
        <v>133</v>
      </c>
      <c r="S17" s="130"/>
      <c r="T17" s="102">
        <v>3840</v>
      </c>
      <c r="U17" s="57" t="s">
        <v>313</v>
      </c>
      <c r="V17" s="99">
        <v>3840</v>
      </c>
      <c r="W17" s="57" t="s">
        <v>314</v>
      </c>
      <c r="X17" s="99">
        <v>3840</v>
      </c>
      <c r="Y17" s="57" t="s">
        <v>315</v>
      </c>
      <c r="Z17" s="99">
        <v>3840</v>
      </c>
      <c r="AA17" s="57" t="s">
        <v>316</v>
      </c>
      <c r="AB17" s="99">
        <v>3840</v>
      </c>
      <c r="AC17" s="55" t="s">
        <v>317</v>
      </c>
      <c r="AD17" s="130"/>
      <c r="AE17" s="116">
        <v>3840</v>
      </c>
      <c r="AF17" s="114" t="s">
        <v>356</v>
      </c>
      <c r="AG17" s="118">
        <v>3840</v>
      </c>
      <c r="AH17" s="114" t="s">
        <v>357</v>
      </c>
      <c r="AI17" s="113">
        <v>3840</v>
      </c>
      <c r="AJ17" s="114" t="s">
        <v>358</v>
      </c>
      <c r="AK17" s="117">
        <v>3840</v>
      </c>
      <c r="AL17" s="57" t="s">
        <v>359</v>
      </c>
      <c r="AM17" s="283">
        <v>3840</v>
      </c>
      <c r="AN17" s="55" t="s">
        <v>1116</v>
      </c>
      <c r="AO17" s="303">
        <v>3840</v>
      </c>
      <c r="AP17" s="67" t="s">
        <v>1166</v>
      </c>
    </row>
    <row r="18" spans="1:53" s="58" customFormat="1" ht="18.75" customHeight="1" x14ac:dyDescent="0.25">
      <c r="A18" s="55">
        <v>14</v>
      </c>
      <c r="B18" s="59"/>
      <c r="C18" s="68" t="s">
        <v>256</v>
      </c>
      <c r="D18" s="57" t="s">
        <v>257</v>
      </c>
      <c r="E18" s="57" t="s">
        <v>258</v>
      </c>
      <c r="F18" s="137"/>
      <c r="G18" s="69" t="s">
        <v>259</v>
      </c>
      <c r="H18" s="69" t="s">
        <v>259</v>
      </c>
      <c r="I18" s="69" t="s">
        <v>259</v>
      </c>
      <c r="J18" s="69" t="s">
        <v>259</v>
      </c>
      <c r="K18" s="70"/>
      <c r="L18" s="57"/>
      <c r="M18" s="71"/>
      <c r="N18" s="57"/>
      <c r="O18" s="71"/>
      <c r="P18" s="57"/>
      <c r="Q18" s="71"/>
      <c r="R18" s="55"/>
      <c r="S18" s="130"/>
      <c r="T18" s="104" t="s">
        <v>259</v>
      </c>
      <c r="U18" s="69"/>
      <c r="V18" s="105">
        <v>3200</v>
      </c>
      <c r="W18" s="57"/>
      <c r="X18" s="105">
        <v>3200</v>
      </c>
      <c r="Y18" s="57"/>
      <c r="Z18" s="106">
        <v>3200</v>
      </c>
      <c r="AA18" s="57"/>
      <c r="AB18" s="106">
        <v>3200</v>
      </c>
      <c r="AC18" s="55"/>
      <c r="AD18" s="130"/>
      <c r="AE18" s="115">
        <v>3200</v>
      </c>
      <c r="AF18" s="125"/>
      <c r="AG18" s="115">
        <v>3200</v>
      </c>
      <c r="AH18" s="114"/>
      <c r="AI18" s="115">
        <v>3200</v>
      </c>
      <c r="AJ18" s="114"/>
      <c r="AK18" s="115">
        <v>3200</v>
      </c>
      <c r="AL18" s="57"/>
      <c r="AM18" s="280"/>
      <c r="AN18" s="55"/>
      <c r="AO18" s="67"/>
      <c r="AP18" s="67"/>
      <c r="AQ18" s="67"/>
      <c r="AR18" s="67"/>
      <c r="AS18" s="67"/>
      <c r="AT18" s="67"/>
      <c r="AU18" s="67"/>
      <c r="AV18" s="67"/>
      <c r="AW18" s="67"/>
      <c r="AX18" s="67"/>
      <c r="AY18" s="67"/>
      <c r="AZ18" s="67"/>
      <c r="BA18" s="67"/>
    </row>
    <row r="19" spans="1:53" s="58" customFormat="1" ht="18.75" x14ac:dyDescent="0.25">
      <c r="A19" s="55">
        <v>13</v>
      </c>
      <c r="B19" s="59"/>
      <c r="C19" s="68" t="s">
        <v>260</v>
      </c>
      <c r="D19" s="57"/>
      <c r="E19" s="57"/>
      <c r="F19" s="137"/>
      <c r="G19" s="70">
        <v>2500</v>
      </c>
      <c r="H19" s="57">
        <v>10359</v>
      </c>
      <c r="I19" s="70">
        <v>3840</v>
      </c>
      <c r="J19" s="57">
        <v>10359</v>
      </c>
      <c r="K19" s="70">
        <v>3840</v>
      </c>
      <c r="L19" s="57">
        <v>10360</v>
      </c>
      <c r="M19" s="70">
        <v>3840</v>
      </c>
      <c r="N19" s="57">
        <v>10361</v>
      </c>
      <c r="O19" s="71">
        <v>3840</v>
      </c>
      <c r="P19" s="57" t="s">
        <v>261</v>
      </c>
      <c r="Q19" s="71">
        <v>3840</v>
      </c>
      <c r="R19" s="55" t="s">
        <v>149</v>
      </c>
      <c r="S19" s="130"/>
      <c r="T19" s="99">
        <v>3840</v>
      </c>
      <c r="U19" s="57" t="s">
        <v>318</v>
      </c>
      <c r="V19" s="99">
        <v>3840</v>
      </c>
      <c r="W19" s="57" t="s">
        <v>149</v>
      </c>
      <c r="X19" s="99">
        <v>3840</v>
      </c>
      <c r="Y19" s="57" t="s">
        <v>319</v>
      </c>
      <c r="Z19" s="99">
        <v>3840</v>
      </c>
      <c r="AA19" s="57" t="s">
        <v>320</v>
      </c>
      <c r="AB19" s="99">
        <v>3840</v>
      </c>
      <c r="AC19" s="55" t="s">
        <v>321</v>
      </c>
      <c r="AD19" s="130"/>
      <c r="AE19" s="116">
        <v>3840</v>
      </c>
      <c r="AF19" s="114" t="s">
        <v>360</v>
      </c>
      <c r="AG19" s="117">
        <v>3840</v>
      </c>
      <c r="AH19" s="114" t="s">
        <v>361</v>
      </c>
      <c r="AI19" s="117">
        <v>3840</v>
      </c>
      <c r="AJ19" s="114" t="s">
        <v>361</v>
      </c>
      <c r="AK19" s="273">
        <v>4032</v>
      </c>
      <c r="AL19" s="55" t="s">
        <v>1134</v>
      </c>
      <c r="AM19" s="283">
        <v>3840</v>
      </c>
      <c r="AN19" s="55" t="s">
        <v>1134</v>
      </c>
      <c r="AO19" s="303">
        <v>3840</v>
      </c>
      <c r="AP19" s="67" t="s">
        <v>1152</v>
      </c>
      <c r="AQ19" s="67"/>
      <c r="AR19" s="67"/>
      <c r="AS19" s="67"/>
      <c r="AT19" s="67"/>
      <c r="AU19" s="67"/>
      <c r="AV19" s="67"/>
      <c r="AW19" s="67"/>
      <c r="AX19" s="67"/>
      <c r="AY19" s="67"/>
      <c r="AZ19" s="67"/>
      <c r="BA19" s="67"/>
    </row>
    <row r="20" spans="1:53" s="58" customFormat="1" ht="27" x14ac:dyDescent="0.25">
      <c r="A20" s="55">
        <f t="shared" si="0"/>
        <v>14</v>
      </c>
      <c r="B20" s="59" t="s">
        <v>262</v>
      </c>
      <c r="C20" s="68" t="s">
        <v>263</v>
      </c>
      <c r="D20" s="57"/>
      <c r="E20" s="57"/>
      <c r="F20" s="137"/>
      <c r="G20" s="70">
        <v>2500</v>
      </c>
      <c r="H20" s="57">
        <v>10531</v>
      </c>
      <c r="I20" s="70">
        <v>3200</v>
      </c>
      <c r="J20" s="57">
        <v>10531</v>
      </c>
      <c r="K20" s="70">
        <v>3200</v>
      </c>
      <c r="L20" s="57" t="s">
        <v>264</v>
      </c>
      <c r="M20" s="69">
        <v>3200</v>
      </c>
      <c r="N20" s="57" t="s">
        <v>265</v>
      </c>
      <c r="O20" s="69">
        <v>4000</v>
      </c>
      <c r="P20" s="57" t="s">
        <v>266</v>
      </c>
      <c r="Q20" s="69">
        <v>3840</v>
      </c>
      <c r="R20" s="55" t="s">
        <v>267</v>
      </c>
      <c r="S20" s="130"/>
      <c r="T20" s="99">
        <v>3680</v>
      </c>
      <c r="U20" s="57" t="s">
        <v>322</v>
      </c>
      <c r="V20" s="99">
        <v>3520</v>
      </c>
      <c r="W20" s="57" t="s">
        <v>322</v>
      </c>
      <c r="X20" s="99">
        <v>3200</v>
      </c>
      <c r="Y20" s="57" t="s">
        <v>322</v>
      </c>
      <c r="Z20" s="99">
        <v>2214.0100000000002</v>
      </c>
      <c r="AA20" s="107" t="s">
        <v>323</v>
      </c>
      <c r="AB20" s="108">
        <v>3680</v>
      </c>
      <c r="AC20" s="290" t="s">
        <v>324</v>
      </c>
      <c r="AD20" s="130"/>
      <c r="AE20" s="117">
        <v>3220</v>
      </c>
      <c r="AF20" s="289" t="s">
        <v>362</v>
      </c>
      <c r="AG20" s="117">
        <v>3660</v>
      </c>
      <c r="AH20" s="114" t="s">
        <v>363</v>
      </c>
      <c r="AI20" s="117">
        <v>3200</v>
      </c>
      <c r="AJ20" s="114" t="s">
        <v>363</v>
      </c>
      <c r="AK20" s="307">
        <v>3200</v>
      </c>
      <c r="AL20" s="107"/>
      <c r="AM20" s="306">
        <v>3200</v>
      </c>
      <c r="AN20" s="55"/>
      <c r="AO20" s="305"/>
      <c r="AQ20" s="67"/>
      <c r="AR20" s="67"/>
      <c r="AS20" s="67"/>
      <c r="AT20" s="67"/>
      <c r="AU20" s="67"/>
      <c r="AV20" s="67"/>
      <c r="AW20" s="67"/>
      <c r="AX20" s="67"/>
      <c r="AY20" s="67"/>
      <c r="AZ20" s="67"/>
      <c r="BA20" s="67"/>
    </row>
    <row r="21" spans="1:53" s="58" customFormat="1" ht="18.75" x14ac:dyDescent="0.25">
      <c r="A21" s="55">
        <f t="shared" si="0"/>
        <v>15</v>
      </c>
      <c r="B21" s="59"/>
      <c r="C21" s="68" t="s">
        <v>268</v>
      </c>
      <c r="D21" s="57"/>
      <c r="E21" s="57"/>
      <c r="F21" s="137"/>
      <c r="G21" s="70">
        <v>2500</v>
      </c>
      <c r="H21" s="57">
        <v>10537</v>
      </c>
      <c r="I21" s="70">
        <v>3840</v>
      </c>
      <c r="J21" s="57">
        <v>10537</v>
      </c>
      <c r="K21" s="70">
        <v>3840</v>
      </c>
      <c r="L21" s="57">
        <v>10277</v>
      </c>
      <c r="M21" s="70">
        <v>3840</v>
      </c>
      <c r="N21" s="57">
        <v>10357</v>
      </c>
      <c r="O21" s="70">
        <v>3840</v>
      </c>
      <c r="P21" s="57">
        <v>10893</v>
      </c>
      <c r="Q21" s="70">
        <v>3840</v>
      </c>
      <c r="R21" s="55">
        <v>150</v>
      </c>
      <c r="S21" s="130"/>
      <c r="T21" s="99">
        <v>3840</v>
      </c>
      <c r="U21" s="57" t="s">
        <v>325</v>
      </c>
      <c r="V21" s="99">
        <v>3840</v>
      </c>
      <c r="W21" s="57" t="s">
        <v>326</v>
      </c>
      <c r="X21" s="99">
        <v>3840</v>
      </c>
      <c r="Y21" s="57" t="s">
        <v>326</v>
      </c>
      <c r="Z21" s="99">
        <v>3840</v>
      </c>
      <c r="AA21" s="57" t="s">
        <v>327</v>
      </c>
      <c r="AB21" s="109">
        <v>3840</v>
      </c>
      <c r="AC21" s="55" t="s">
        <v>328</v>
      </c>
      <c r="AD21" s="130"/>
      <c r="AE21" s="126">
        <v>3840</v>
      </c>
      <c r="AF21" s="114" t="s">
        <v>328</v>
      </c>
      <c r="AG21" s="127">
        <v>3840</v>
      </c>
      <c r="AH21" s="114" t="s">
        <v>364</v>
      </c>
      <c r="AI21" s="127">
        <v>3840</v>
      </c>
      <c r="AJ21" s="114" t="s">
        <v>364</v>
      </c>
      <c r="AK21" s="288">
        <v>4032</v>
      </c>
      <c r="AL21" s="55" t="s">
        <v>1132</v>
      </c>
      <c r="AM21" s="312">
        <v>3840</v>
      </c>
      <c r="AN21" s="67" t="s">
        <v>1144</v>
      </c>
      <c r="AO21" s="303">
        <v>4032</v>
      </c>
      <c r="AP21" s="67" t="s">
        <v>1164</v>
      </c>
      <c r="AQ21" s="67"/>
      <c r="AR21" s="67"/>
      <c r="AS21" s="67"/>
      <c r="AT21" s="67"/>
      <c r="AU21" s="67"/>
      <c r="AV21" s="67"/>
      <c r="AW21" s="67"/>
      <c r="AX21" s="67"/>
      <c r="AY21" s="67"/>
      <c r="AZ21" s="67"/>
      <c r="BA21" s="67"/>
    </row>
    <row r="22" spans="1:53" s="58" customFormat="1" ht="32.25" customHeight="1" x14ac:dyDescent="0.25">
      <c r="A22" s="55">
        <f t="shared" si="0"/>
        <v>16</v>
      </c>
      <c r="B22" s="59"/>
      <c r="C22" s="68" t="s">
        <v>269</v>
      </c>
      <c r="D22" s="57" t="s">
        <v>4</v>
      </c>
      <c r="E22" s="57">
        <v>96265</v>
      </c>
      <c r="F22" s="137"/>
      <c r="G22" s="70">
        <v>1900</v>
      </c>
      <c r="H22" s="57">
        <v>9979</v>
      </c>
      <c r="I22" s="70">
        <v>3200</v>
      </c>
      <c r="J22" s="57">
        <v>9979</v>
      </c>
      <c r="K22" s="70">
        <v>3200</v>
      </c>
      <c r="L22" s="57">
        <v>10217</v>
      </c>
      <c r="M22" s="69">
        <v>3100</v>
      </c>
      <c r="N22" s="57">
        <v>10367</v>
      </c>
      <c r="O22" s="70">
        <v>3200</v>
      </c>
      <c r="P22" s="57">
        <v>10923</v>
      </c>
      <c r="Q22" s="70">
        <v>3200</v>
      </c>
      <c r="R22" s="55">
        <v>143</v>
      </c>
      <c r="S22" s="130"/>
      <c r="T22" s="99">
        <v>3200</v>
      </c>
      <c r="U22" s="57" t="s">
        <v>329</v>
      </c>
      <c r="V22" s="99">
        <v>3200</v>
      </c>
      <c r="W22" s="57" t="s">
        <v>330</v>
      </c>
      <c r="X22" s="110">
        <v>3200</v>
      </c>
      <c r="Y22" s="57" t="s">
        <v>331</v>
      </c>
      <c r="Z22" s="99">
        <v>3200</v>
      </c>
      <c r="AA22" s="57" t="s">
        <v>332</v>
      </c>
      <c r="AB22" s="99">
        <v>3200</v>
      </c>
      <c r="AC22" s="55" t="s">
        <v>333</v>
      </c>
      <c r="AD22" s="130"/>
      <c r="AE22" s="116">
        <v>3200</v>
      </c>
      <c r="AF22" s="114" t="s">
        <v>365</v>
      </c>
      <c r="AG22" s="118">
        <v>3200</v>
      </c>
      <c r="AH22" s="114" t="s">
        <v>366</v>
      </c>
      <c r="AI22" s="117">
        <v>3200</v>
      </c>
      <c r="AJ22" s="125" t="s">
        <v>367</v>
      </c>
      <c r="AK22" s="119">
        <v>3200</v>
      </c>
      <c r="AL22" s="57" t="s">
        <v>1113</v>
      </c>
      <c r="AM22" s="283">
        <v>3200</v>
      </c>
      <c r="AN22" s="55" t="s">
        <v>1131</v>
      </c>
      <c r="AO22" s="303">
        <v>3200</v>
      </c>
      <c r="AP22" s="67" t="s">
        <v>1169</v>
      </c>
      <c r="AQ22" s="67"/>
      <c r="AR22" s="67"/>
      <c r="AS22" s="67"/>
      <c r="AT22" s="67"/>
      <c r="AU22" s="67"/>
      <c r="AV22" s="67"/>
      <c r="AW22" s="67"/>
      <c r="AX22" s="67"/>
      <c r="AY22" s="67"/>
      <c r="AZ22" s="67"/>
      <c r="BA22" s="67"/>
    </row>
    <row r="23" spans="1:53" s="58" customFormat="1" ht="18.75" x14ac:dyDescent="0.25">
      <c r="A23" s="55">
        <f t="shared" si="0"/>
        <v>17</v>
      </c>
      <c r="B23" s="72"/>
      <c r="C23" s="68" t="s">
        <v>270</v>
      </c>
      <c r="D23" s="57"/>
      <c r="E23" s="57"/>
      <c r="F23" s="137"/>
      <c r="G23" s="70"/>
      <c r="H23" s="57"/>
      <c r="I23" s="73"/>
      <c r="J23" s="57"/>
      <c r="K23" s="71">
        <v>3200</v>
      </c>
      <c r="L23" s="57">
        <v>10218</v>
      </c>
      <c r="M23" s="71"/>
      <c r="N23" s="57"/>
      <c r="O23" s="71"/>
      <c r="P23" s="57"/>
      <c r="Q23" s="71"/>
      <c r="R23" s="55"/>
      <c r="S23" s="130"/>
      <c r="T23" s="73"/>
      <c r="U23" s="57"/>
      <c r="V23" s="71"/>
      <c r="W23" s="57"/>
      <c r="X23" s="71"/>
      <c r="Y23" s="57"/>
      <c r="Z23" s="71"/>
      <c r="AA23" s="57"/>
      <c r="AD23" s="130"/>
      <c r="AE23" s="120">
        <v>3840</v>
      </c>
      <c r="AF23" s="114" t="s">
        <v>368</v>
      </c>
      <c r="AG23" s="121"/>
      <c r="AH23" s="114"/>
      <c r="AI23" s="114"/>
      <c r="AJ23" s="114"/>
      <c r="AK23" s="114"/>
      <c r="AL23" s="57"/>
      <c r="AM23" s="284"/>
      <c r="AN23" s="55"/>
      <c r="AQ23" s="67"/>
      <c r="AR23" s="67"/>
      <c r="AS23" s="67"/>
      <c r="AT23" s="67"/>
      <c r="AU23" s="67"/>
      <c r="AV23" s="67"/>
      <c r="AW23" s="67"/>
      <c r="AX23" s="67"/>
      <c r="AY23" s="67"/>
      <c r="AZ23" s="67"/>
      <c r="BA23" s="67"/>
    </row>
    <row r="24" spans="1:53" s="67" customFormat="1" ht="18.75" x14ac:dyDescent="0.25">
      <c r="A24" s="55">
        <f>+A23+1</f>
        <v>18</v>
      </c>
      <c r="B24" s="55"/>
      <c r="C24" s="68" t="s">
        <v>271</v>
      </c>
      <c r="D24" s="57"/>
      <c r="E24" s="57"/>
      <c r="F24" s="137"/>
      <c r="G24" s="57"/>
      <c r="H24" s="57"/>
      <c r="I24" s="74"/>
      <c r="J24" s="74"/>
      <c r="K24" s="68"/>
      <c r="L24" s="68"/>
      <c r="M24" s="68"/>
      <c r="N24" s="68"/>
      <c r="O24" s="70">
        <v>3200</v>
      </c>
      <c r="P24" s="68">
        <v>10928</v>
      </c>
      <c r="Q24" s="68"/>
      <c r="S24" s="130"/>
      <c r="AD24" s="130"/>
      <c r="AE24" s="114"/>
      <c r="AF24" s="114"/>
      <c r="AG24" s="115"/>
      <c r="AH24" s="115"/>
      <c r="AI24" s="115"/>
      <c r="AJ24" s="115"/>
      <c r="AK24" s="115"/>
      <c r="AL24" s="68"/>
      <c r="AM24" s="282"/>
    </row>
    <row r="25" spans="1:53" s="67" customFormat="1" ht="18.75" x14ac:dyDescent="0.25">
      <c r="A25" s="55">
        <f>+A24+1</f>
        <v>19</v>
      </c>
      <c r="B25" s="55"/>
      <c r="C25" s="75" t="s">
        <v>274</v>
      </c>
      <c r="D25" s="57"/>
      <c r="E25" s="57"/>
      <c r="F25" s="137"/>
      <c r="G25" s="57"/>
      <c r="H25" s="57"/>
      <c r="I25" s="76"/>
      <c r="J25" s="76"/>
      <c r="K25" s="76"/>
      <c r="L25" s="76"/>
      <c r="M25" s="76"/>
      <c r="N25" s="76"/>
      <c r="O25" s="76"/>
      <c r="P25" s="76"/>
      <c r="Q25" s="76"/>
      <c r="R25" s="77"/>
      <c r="S25" s="130"/>
      <c r="AB25" s="111">
        <v>3200</v>
      </c>
      <c r="AC25" s="55" t="s">
        <v>334</v>
      </c>
      <c r="AD25" s="130"/>
      <c r="AE25" s="114"/>
      <c r="AF25" s="114"/>
      <c r="AG25" s="114"/>
      <c r="AH25" s="114"/>
      <c r="AI25" s="114"/>
      <c r="AJ25" s="114"/>
      <c r="AK25" s="114"/>
      <c r="AL25" s="57"/>
      <c r="AM25" s="284"/>
      <c r="AN25" s="55"/>
    </row>
    <row r="26" spans="1:53" s="67" customFormat="1" ht="18.75" x14ac:dyDescent="0.25">
      <c r="A26" s="55">
        <f>+A25+1</f>
        <v>20</v>
      </c>
      <c r="B26" s="55"/>
      <c r="C26" s="112" t="s">
        <v>336</v>
      </c>
      <c r="D26" s="57"/>
      <c r="E26" s="57"/>
      <c r="F26" s="137"/>
      <c r="G26" s="57"/>
      <c r="H26" s="57"/>
      <c r="I26" s="76"/>
      <c r="J26" s="76"/>
      <c r="K26" s="76"/>
      <c r="L26" s="76"/>
      <c r="M26" s="76"/>
      <c r="N26" s="76"/>
      <c r="O26" s="76"/>
      <c r="P26" s="76"/>
      <c r="Q26" s="76"/>
      <c r="R26" s="77"/>
      <c r="S26" s="130"/>
      <c r="AD26" s="130"/>
      <c r="AE26" s="120">
        <v>3840</v>
      </c>
      <c r="AF26" s="114" t="s">
        <v>368</v>
      </c>
      <c r="AG26" s="1398"/>
      <c r="AH26" s="1398"/>
      <c r="AI26" s="121"/>
      <c r="AJ26" s="114"/>
      <c r="AM26" s="128"/>
    </row>
    <row r="27" spans="1:53" s="80" customFormat="1" ht="18.75" x14ac:dyDescent="0.25">
      <c r="A27" s="78">
        <f>+A26+1</f>
        <v>21</v>
      </c>
      <c r="B27" s="78"/>
      <c r="C27" s="86"/>
      <c r="D27" s="78"/>
      <c r="E27" s="78"/>
      <c r="F27" s="138"/>
      <c r="G27" s="78"/>
      <c r="H27" s="78"/>
      <c r="I27" s="79"/>
      <c r="J27" s="79"/>
      <c r="K27" s="79"/>
      <c r="L27" s="79"/>
      <c r="M27" s="79"/>
      <c r="N27" s="79"/>
      <c r="O27" s="79"/>
      <c r="P27" s="79"/>
      <c r="Q27" s="79"/>
      <c r="R27" s="79"/>
      <c r="S27" s="131"/>
      <c r="AD27" s="131"/>
      <c r="AE27" s="1402"/>
      <c r="AF27" s="1402"/>
      <c r="AG27" s="1398"/>
      <c r="AH27" s="1398"/>
      <c r="AM27" s="285"/>
    </row>
    <row r="28" spans="1:53" s="83" customFormat="1" ht="18.75" x14ac:dyDescent="0.25">
      <c r="A28" s="87"/>
      <c r="B28" s="87"/>
      <c r="D28" s="87"/>
      <c r="E28" s="87"/>
      <c r="F28" s="139"/>
      <c r="G28" s="87"/>
      <c r="H28" s="87"/>
      <c r="I28" s="91"/>
      <c r="J28" s="91"/>
      <c r="K28" s="91"/>
      <c r="L28" s="91"/>
      <c r="M28" s="91"/>
      <c r="N28" s="91"/>
      <c r="O28" s="91"/>
      <c r="P28" s="91"/>
      <c r="Q28" s="91"/>
      <c r="R28" s="91"/>
      <c r="S28" s="132"/>
      <c r="AD28" s="132"/>
      <c r="AE28" s="1405" t="s">
        <v>154</v>
      </c>
      <c r="AF28" s="1405"/>
      <c r="AG28" s="1406" t="s">
        <v>155</v>
      </c>
      <c r="AH28" s="1406"/>
      <c r="AI28" s="1180" t="s">
        <v>156</v>
      </c>
      <c r="AJ28" s="1180"/>
      <c r="AK28" s="1381" t="s">
        <v>199</v>
      </c>
      <c r="AL28" s="1381"/>
      <c r="AM28" s="1382" t="s">
        <v>380</v>
      </c>
      <c r="AN28" s="1382"/>
      <c r="AO28" s="1378" t="s">
        <v>1171</v>
      </c>
      <c r="AP28" s="1378"/>
      <c r="AQ28" s="1400" t="s">
        <v>1185</v>
      </c>
      <c r="AR28" s="1400"/>
    </row>
    <row r="29" spans="1:53" s="80" customFormat="1" ht="24" customHeight="1" x14ac:dyDescent="0.25">
      <c r="A29" s="78"/>
      <c r="B29" s="78"/>
      <c r="C29" s="45" t="s">
        <v>157</v>
      </c>
      <c r="D29" s="78"/>
      <c r="E29" s="78"/>
      <c r="F29" s="138"/>
      <c r="G29" s="92">
        <f>SUM(G6:G27)</f>
        <v>37000</v>
      </c>
      <c r="H29" s="92" t="s">
        <v>239</v>
      </c>
      <c r="I29" s="92">
        <f t="shared" ref="I29:Q29" si="1">SUM(I6:I27)</f>
        <v>55414.400000000001</v>
      </c>
      <c r="J29" s="92" t="s">
        <v>239</v>
      </c>
      <c r="K29" s="92">
        <f t="shared" si="1"/>
        <v>57624.4</v>
      </c>
      <c r="L29" s="92" t="s">
        <v>239</v>
      </c>
      <c r="M29" s="92">
        <f t="shared" si="1"/>
        <v>50070</v>
      </c>
      <c r="N29" s="92" t="s">
        <v>239</v>
      </c>
      <c r="O29" s="92">
        <f t="shared" si="1"/>
        <v>51370</v>
      </c>
      <c r="P29" s="92" t="s">
        <v>239</v>
      </c>
      <c r="Q29" s="92">
        <f t="shared" si="1"/>
        <v>48010</v>
      </c>
      <c r="R29" s="92" t="s">
        <v>239</v>
      </c>
      <c r="S29" s="131"/>
      <c r="AD29" s="131"/>
      <c r="AE29" s="1375">
        <f>SUM(AG10+AG16+AG18+AG19+AG24)</f>
        <v>13440</v>
      </c>
      <c r="AF29" s="1375"/>
      <c r="AG29" s="1375">
        <f>AE6+AE10+AE12+AG6+AG7+AG10+AI7+AI8+AI14+AI16+AI17+AB12</f>
        <v>39950</v>
      </c>
      <c r="AH29" s="1375"/>
      <c r="AI29" s="1375">
        <f>AB20+AE20+AG11+AG19+AG20+AG21+AI11+AI19+AI20+AI21+AI22+AK7+AK8+AK13+AK14+AK16+AK17</f>
        <v>59210</v>
      </c>
      <c r="AJ29" s="1375"/>
      <c r="AK29" s="1375">
        <f>SUM(AG12+AI6+AI10+AK10+AK11+AK22+AM8)</f>
        <v>23210</v>
      </c>
      <c r="AL29" s="1375"/>
      <c r="AM29" s="285">
        <f>SUM(AM7++AM14+AM16+AM17+AM19+AK21+AM22+AK19+AI12)</f>
        <v>31744</v>
      </c>
      <c r="AO29" s="1379">
        <f>AK6+AM6+AM10+AM11+AM13+AM21+AO6+AO11+AO14+AO16+AO17+AO19+AO21+AO22</f>
        <v>48342</v>
      </c>
      <c r="AP29" s="1380"/>
      <c r="AQ29" s="1379">
        <f>AO8+AO10+AK12</f>
        <v>10442.5</v>
      </c>
      <c r="AR29" s="1380"/>
    </row>
    <row r="30" spans="1:53" s="80" customFormat="1" ht="28.5" customHeight="1" x14ac:dyDescent="0.25">
      <c r="A30" s="78"/>
      <c r="B30" s="78"/>
      <c r="C30" s="45" t="s">
        <v>158</v>
      </c>
      <c r="D30" s="78"/>
      <c r="E30" s="78"/>
      <c r="F30" s="138"/>
      <c r="G30" s="1372" t="s">
        <v>272</v>
      </c>
      <c r="H30" s="1372"/>
      <c r="I30" s="1372"/>
      <c r="J30" s="1372"/>
      <c r="K30" s="1372"/>
      <c r="L30" s="1372"/>
      <c r="M30" s="1372"/>
      <c r="N30" s="1372"/>
      <c r="O30" s="1372"/>
      <c r="P30" s="1372"/>
      <c r="Q30" s="1373">
        <f>SUM(G29:R29)</f>
        <v>299488.8</v>
      </c>
      <c r="R30" s="1374"/>
      <c r="S30" s="131"/>
      <c r="AD30" s="131"/>
      <c r="AE30" s="1404"/>
      <c r="AF30" s="1404"/>
      <c r="AG30" s="1404">
        <v>45000</v>
      </c>
      <c r="AH30" s="1404"/>
      <c r="AI30" s="1404"/>
      <c r="AJ30" s="1404"/>
      <c r="AK30" s="1404"/>
      <c r="AL30" s="1404"/>
      <c r="AM30" s="285"/>
    </row>
    <row r="31" spans="1:53" s="80" customFormat="1" x14ac:dyDescent="0.25">
      <c r="A31" s="78"/>
      <c r="B31" s="78"/>
      <c r="C31" s="45" t="s">
        <v>159</v>
      </c>
      <c r="D31" s="78"/>
      <c r="E31" s="78"/>
      <c r="F31" s="138"/>
      <c r="G31" s="78"/>
      <c r="H31" s="78"/>
      <c r="I31" s="79"/>
      <c r="J31" s="79"/>
      <c r="K31" s="79"/>
      <c r="L31" s="79"/>
      <c r="M31" s="79"/>
      <c r="N31" s="79"/>
      <c r="O31" s="79"/>
      <c r="P31" s="79"/>
      <c r="Q31" s="79"/>
      <c r="R31" s="79"/>
      <c r="S31" s="131"/>
      <c r="AD31" s="131"/>
      <c r="AE31" s="1403"/>
      <c r="AF31" s="1403"/>
      <c r="AG31" s="1403">
        <f>AG29-AG30</f>
        <v>-5050</v>
      </c>
      <c r="AH31" s="1403"/>
      <c r="AI31" s="1403"/>
      <c r="AJ31" s="1403"/>
      <c r="AK31" s="1404"/>
      <c r="AL31" s="1404"/>
      <c r="AM31" s="285"/>
    </row>
    <row r="32" spans="1:53" s="80" customFormat="1" x14ac:dyDescent="0.25">
      <c r="A32" s="78"/>
      <c r="B32" s="78"/>
      <c r="D32" s="78"/>
      <c r="E32" s="78"/>
      <c r="F32" s="138"/>
      <c r="G32" s="78"/>
      <c r="H32" s="78"/>
      <c r="I32" s="79"/>
      <c r="J32" s="79"/>
      <c r="K32" s="79"/>
      <c r="L32" s="79"/>
      <c r="M32" s="79"/>
      <c r="N32" s="79"/>
      <c r="O32" s="79"/>
      <c r="P32" s="79"/>
      <c r="Q32" s="79"/>
      <c r="R32" s="79"/>
      <c r="S32" s="131"/>
      <c r="AD32" s="131"/>
      <c r="AM32" s="285"/>
    </row>
    <row r="33" spans="1:2" x14ac:dyDescent="0.25">
      <c r="A33" s="78"/>
      <c r="B33" s="78"/>
    </row>
    <row r="34" spans="1:2" x14ac:dyDescent="0.25">
      <c r="A34" s="78"/>
      <c r="B34" s="78"/>
    </row>
    <row r="35" spans="1:2" x14ac:dyDescent="0.25">
      <c r="A35" s="78"/>
      <c r="B35" s="78"/>
    </row>
    <row r="36" spans="1:2" x14ac:dyDescent="0.25">
      <c r="A36" s="78"/>
      <c r="B36" s="78"/>
    </row>
    <row r="37" spans="1:2" x14ac:dyDescent="0.25">
      <c r="A37" s="78"/>
      <c r="B37" s="78"/>
    </row>
    <row r="38" spans="1:2" x14ac:dyDescent="0.25">
      <c r="A38" s="78"/>
      <c r="B38" s="78"/>
    </row>
    <row r="39" spans="1:2" x14ac:dyDescent="0.25">
      <c r="A39" s="78"/>
      <c r="B39" s="78"/>
    </row>
    <row r="40" spans="1:2" x14ac:dyDescent="0.25">
      <c r="A40" s="78"/>
      <c r="B40" s="78"/>
    </row>
    <row r="41" spans="1:2" x14ac:dyDescent="0.25">
      <c r="A41" s="78"/>
      <c r="B41" s="78"/>
    </row>
    <row r="42" spans="1:2" x14ac:dyDescent="0.25">
      <c r="A42" s="78"/>
      <c r="B42" s="78"/>
    </row>
    <row r="43" spans="1:2" x14ac:dyDescent="0.25">
      <c r="A43" s="78"/>
      <c r="B43" s="78"/>
    </row>
    <row r="44" spans="1:2" x14ac:dyDescent="0.25">
      <c r="A44" s="78"/>
      <c r="B44" s="78"/>
    </row>
    <row r="45" spans="1:2" x14ac:dyDescent="0.25">
      <c r="A45" s="78"/>
      <c r="B45" s="78"/>
    </row>
    <row r="46" spans="1:2" x14ac:dyDescent="0.25">
      <c r="A46" s="78"/>
      <c r="B46" s="78"/>
    </row>
    <row r="47" spans="1:2" x14ac:dyDescent="0.25">
      <c r="A47" s="78"/>
      <c r="B47" s="78"/>
    </row>
    <row r="48" spans="1:2" x14ac:dyDescent="0.25">
      <c r="A48" s="78"/>
      <c r="B48" s="78"/>
    </row>
    <row r="49" spans="1:2" x14ac:dyDescent="0.25">
      <c r="A49" s="78"/>
      <c r="B49" s="78"/>
    </row>
    <row r="50" spans="1:2" x14ac:dyDescent="0.25">
      <c r="A50" s="78"/>
      <c r="B50" s="78"/>
    </row>
    <row r="51" spans="1:2" x14ac:dyDescent="0.25">
      <c r="A51" s="78"/>
      <c r="B51" s="78"/>
    </row>
    <row r="52" spans="1:2" x14ac:dyDescent="0.25">
      <c r="A52" s="78"/>
      <c r="B52" s="78"/>
    </row>
    <row r="53" spans="1:2" x14ac:dyDescent="0.25">
      <c r="A53" s="78"/>
      <c r="B53" s="78"/>
    </row>
    <row r="54" spans="1:2" x14ac:dyDescent="0.25">
      <c r="A54" s="78"/>
      <c r="B54" s="78"/>
    </row>
    <row r="55" spans="1:2" x14ac:dyDescent="0.25">
      <c r="A55" s="78"/>
      <c r="B55" s="78"/>
    </row>
    <row r="56" spans="1:2" x14ac:dyDescent="0.25">
      <c r="A56" s="78"/>
      <c r="B56" s="78"/>
    </row>
    <row r="57" spans="1:2" x14ac:dyDescent="0.25">
      <c r="A57" s="78"/>
      <c r="B57" s="78"/>
    </row>
    <row r="58" spans="1:2" x14ac:dyDescent="0.25">
      <c r="A58" s="78"/>
      <c r="B58" s="78"/>
    </row>
    <row r="59" spans="1:2" x14ac:dyDescent="0.25">
      <c r="A59" s="78"/>
      <c r="B59" s="78"/>
    </row>
    <row r="60" spans="1:2" x14ac:dyDescent="0.25">
      <c r="A60" s="78"/>
      <c r="B60" s="78"/>
    </row>
    <row r="61" spans="1:2" x14ac:dyDescent="0.25">
      <c r="A61" s="78"/>
      <c r="B61" s="78"/>
    </row>
    <row r="62" spans="1:2" x14ac:dyDescent="0.25">
      <c r="A62" s="78"/>
      <c r="B62" s="78"/>
    </row>
    <row r="63" spans="1:2" x14ac:dyDescent="0.25">
      <c r="A63" s="78"/>
      <c r="B63" s="78"/>
    </row>
    <row r="64" spans="1:2" x14ac:dyDescent="0.25">
      <c r="A64" s="78"/>
      <c r="B64" s="78"/>
    </row>
    <row r="65" spans="1:2" x14ac:dyDescent="0.25">
      <c r="A65" s="78"/>
      <c r="B65" s="78"/>
    </row>
    <row r="66" spans="1:2" x14ac:dyDescent="0.25">
      <c r="A66" s="78"/>
      <c r="B66" s="78"/>
    </row>
    <row r="67" spans="1:2" x14ac:dyDescent="0.25">
      <c r="A67" s="78"/>
      <c r="B67" s="78"/>
    </row>
    <row r="68" spans="1:2" x14ac:dyDescent="0.25">
      <c r="A68" s="78"/>
      <c r="B68" s="78"/>
    </row>
    <row r="69" spans="1:2" x14ac:dyDescent="0.25">
      <c r="A69" s="78"/>
      <c r="B69" s="78"/>
    </row>
    <row r="70" spans="1:2" x14ac:dyDescent="0.25">
      <c r="A70" s="78"/>
      <c r="B70" s="78"/>
    </row>
    <row r="71" spans="1:2" x14ac:dyDescent="0.25">
      <c r="A71" s="78"/>
      <c r="B71" s="78"/>
    </row>
    <row r="72" spans="1:2" x14ac:dyDescent="0.25">
      <c r="A72" s="78"/>
      <c r="B72" s="78"/>
    </row>
    <row r="73" spans="1:2" x14ac:dyDescent="0.25">
      <c r="A73" s="78"/>
      <c r="B73" s="78"/>
    </row>
    <row r="74" spans="1:2" x14ac:dyDescent="0.25">
      <c r="A74" s="78"/>
      <c r="B74" s="78"/>
    </row>
    <row r="75" spans="1:2" x14ac:dyDescent="0.25">
      <c r="A75" s="78"/>
      <c r="B75" s="78"/>
    </row>
    <row r="76" spans="1:2" x14ac:dyDescent="0.25">
      <c r="A76" s="78"/>
      <c r="B76" s="78"/>
    </row>
    <row r="77" spans="1:2" x14ac:dyDescent="0.25">
      <c r="A77" s="78"/>
      <c r="B77" s="78"/>
    </row>
    <row r="78" spans="1:2" x14ac:dyDescent="0.25">
      <c r="A78" s="78"/>
      <c r="B78" s="78"/>
    </row>
    <row r="79" spans="1:2" x14ac:dyDescent="0.25">
      <c r="A79" s="78"/>
      <c r="B79" s="78"/>
    </row>
    <row r="80" spans="1:2" x14ac:dyDescent="0.25">
      <c r="A80" s="78"/>
      <c r="B80" s="78"/>
    </row>
    <row r="81" spans="1:2" x14ac:dyDescent="0.25">
      <c r="A81" s="78"/>
      <c r="B81" s="78"/>
    </row>
    <row r="82" spans="1:2" x14ac:dyDescent="0.25">
      <c r="A82" s="78"/>
      <c r="B82" s="78"/>
    </row>
    <row r="83" spans="1:2" x14ac:dyDescent="0.25">
      <c r="A83" s="78"/>
      <c r="B83" s="78"/>
    </row>
    <row r="84" spans="1:2" x14ac:dyDescent="0.25">
      <c r="A84" s="78"/>
      <c r="B84" s="78"/>
    </row>
    <row r="85" spans="1:2" x14ac:dyDescent="0.25">
      <c r="A85" s="78"/>
      <c r="B85" s="78"/>
    </row>
    <row r="86" spans="1:2" x14ac:dyDescent="0.25">
      <c r="A86" s="78"/>
      <c r="B86" s="78"/>
    </row>
    <row r="87" spans="1:2" x14ac:dyDescent="0.25">
      <c r="A87" s="78"/>
      <c r="B87" s="78"/>
    </row>
    <row r="88" spans="1:2" x14ac:dyDescent="0.25">
      <c r="A88" s="78"/>
      <c r="B88" s="78"/>
    </row>
    <row r="89" spans="1:2" x14ac:dyDescent="0.25">
      <c r="A89" s="78"/>
      <c r="B89" s="78"/>
    </row>
    <row r="90" spans="1:2" x14ac:dyDescent="0.25">
      <c r="A90" s="78"/>
      <c r="B90" s="78"/>
    </row>
    <row r="91" spans="1:2" x14ac:dyDescent="0.25">
      <c r="A91" s="78"/>
      <c r="B91" s="78"/>
    </row>
    <row r="92" spans="1:2" x14ac:dyDescent="0.25">
      <c r="A92" s="78"/>
      <c r="B92" s="78"/>
    </row>
    <row r="93" spans="1:2" x14ac:dyDescent="0.25">
      <c r="A93" s="78"/>
      <c r="B93" s="78"/>
    </row>
    <row r="94" spans="1:2" x14ac:dyDescent="0.25">
      <c r="A94" s="78"/>
      <c r="B94" s="78"/>
    </row>
    <row r="95" spans="1:2" x14ac:dyDescent="0.25">
      <c r="A95" s="78"/>
      <c r="B95" s="78"/>
    </row>
    <row r="96" spans="1:2" x14ac:dyDescent="0.25">
      <c r="A96" s="78"/>
      <c r="B96" s="78"/>
    </row>
    <row r="97" spans="1:2" x14ac:dyDescent="0.25">
      <c r="A97" s="78"/>
      <c r="B97" s="78"/>
    </row>
    <row r="98" spans="1:2" x14ac:dyDescent="0.25">
      <c r="A98" s="78"/>
      <c r="B98" s="78"/>
    </row>
    <row r="99" spans="1:2" x14ac:dyDescent="0.25">
      <c r="A99" s="78"/>
      <c r="B99" s="78"/>
    </row>
    <row r="100" spans="1:2" x14ac:dyDescent="0.25">
      <c r="A100" s="78"/>
      <c r="B100" s="78"/>
    </row>
    <row r="101" spans="1:2" x14ac:dyDescent="0.25">
      <c r="A101" s="78"/>
      <c r="B101" s="78"/>
    </row>
    <row r="102" spans="1:2" x14ac:dyDescent="0.25">
      <c r="A102" s="78"/>
      <c r="B102" s="78"/>
    </row>
    <row r="103" spans="1:2" x14ac:dyDescent="0.25">
      <c r="A103" s="78"/>
      <c r="B103" s="78"/>
    </row>
    <row r="104" spans="1:2" x14ac:dyDescent="0.25">
      <c r="A104" s="78"/>
      <c r="B104" s="78"/>
    </row>
    <row r="105" spans="1:2" x14ac:dyDescent="0.25">
      <c r="A105" s="78"/>
      <c r="B105" s="78"/>
    </row>
    <row r="106" spans="1:2" x14ac:dyDescent="0.25">
      <c r="A106" s="78"/>
      <c r="B106" s="78"/>
    </row>
    <row r="107" spans="1:2" x14ac:dyDescent="0.25">
      <c r="A107" s="78"/>
      <c r="B107" s="78"/>
    </row>
    <row r="108" spans="1:2" x14ac:dyDescent="0.25">
      <c r="A108" s="78"/>
      <c r="B108" s="78"/>
    </row>
    <row r="109" spans="1:2" x14ac:dyDescent="0.25">
      <c r="A109" s="78"/>
      <c r="B109" s="78"/>
    </row>
    <row r="110" spans="1:2" x14ac:dyDescent="0.25">
      <c r="A110" s="78"/>
      <c r="B110" s="78"/>
    </row>
    <row r="111" spans="1:2" x14ac:dyDescent="0.25">
      <c r="A111" s="78"/>
      <c r="B111" s="78"/>
    </row>
    <row r="112" spans="1:2" x14ac:dyDescent="0.25">
      <c r="A112" s="78"/>
      <c r="B112" s="78"/>
    </row>
    <row r="113" spans="1:2" x14ac:dyDescent="0.25">
      <c r="A113" s="78"/>
      <c r="B113" s="78"/>
    </row>
    <row r="114" spans="1:2" x14ac:dyDescent="0.25">
      <c r="A114" s="78"/>
      <c r="B114" s="78"/>
    </row>
    <row r="115" spans="1:2" x14ac:dyDescent="0.25">
      <c r="A115" s="78"/>
      <c r="B115" s="78"/>
    </row>
    <row r="116" spans="1:2" x14ac:dyDescent="0.25">
      <c r="A116" s="78"/>
      <c r="B116" s="78"/>
    </row>
    <row r="117" spans="1:2" x14ac:dyDescent="0.25">
      <c r="A117" s="78"/>
      <c r="B117" s="78"/>
    </row>
    <row r="118" spans="1:2" x14ac:dyDescent="0.25">
      <c r="A118" s="78"/>
      <c r="B118" s="78"/>
    </row>
    <row r="119" spans="1:2" x14ac:dyDescent="0.25">
      <c r="A119" s="78"/>
      <c r="B119" s="78"/>
    </row>
    <row r="120" spans="1:2" x14ac:dyDescent="0.25">
      <c r="A120" s="78"/>
      <c r="B120" s="78"/>
    </row>
    <row r="121" spans="1:2" x14ac:dyDescent="0.25">
      <c r="A121" s="78"/>
      <c r="B121" s="78"/>
    </row>
    <row r="122" spans="1:2" x14ac:dyDescent="0.25">
      <c r="A122" s="78"/>
      <c r="B122" s="78"/>
    </row>
    <row r="123" spans="1:2" x14ac:dyDescent="0.25">
      <c r="A123" s="78"/>
      <c r="B123" s="78"/>
    </row>
    <row r="124" spans="1:2" x14ac:dyDescent="0.25">
      <c r="A124" s="78"/>
      <c r="B124" s="78"/>
    </row>
    <row r="125" spans="1:2" x14ac:dyDescent="0.25">
      <c r="A125" s="78"/>
      <c r="B125" s="78"/>
    </row>
    <row r="126" spans="1:2" x14ac:dyDescent="0.25">
      <c r="A126" s="78"/>
      <c r="B126" s="78"/>
    </row>
    <row r="127" spans="1:2" x14ac:dyDescent="0.25">
      <c r="A127" s="78"/>
      <c r="B127" s="78"/>
    </row>
    <row r="128" spans="1:2" x14ac:dyDescent="0.25">
      <c r="A128" s="78"/>
      <c r="B128" s="78"/>
    </row>
    <row r="129" spans="1:2" x14ac:dyDescent="0.25">
      <c r="A129" s="78"/>
      <c r="B129" s="78"/>
    </row>
    <row r="130" spans="1:2" x14ac:dyDescent="0.25">
      <c r="A130" s="78"/>
      <c r="B130" s="78"/>
    </row>
    <row r="131" spans="1:2" x14ac:dyDescent="0.25">
      <c r="A131" s="78"/>
      <c r="B131" s="78"/>
    </row>
    <row r="132" spans="1:2" x14ac:dyDescent="0.25">
      <c r="A132" s="78"/>
      <c r="B132" s="78"/>
    </row>
    <row r="133" spans="1:2" x14ac:dyDescent="0.25">
      <c r="A133" s="78"/>
      <c r="B133" s="78"/>
    </row>
    <row r="134" spans="1:2" x14ac:dyDescent="0.25">
      <c r="A134" s="78"/>
      <c r="B134" s="78"/>
    </row>
    <row r="135" spans="1:2" x14ac:dyDescent="0.25">
      <c r="A135" s="78"/>
      <c r="B135" s="78"/>
    </row>
    <row r="136" spans="1:2" x14ac:dyDescent="0.25">
      <c r="A136" s="78"/>
      <c r="B136" s="78"/>
    </row>
    <row r="137" spans="1:2" x14ac:dyDescent="0.25">
      <c r="A137" s="78"/>
      <c r="B137" s="78"/>
    </row>
    <row r="138" spans="1:2" x14ac:dyDescent="0.25">
      <c r="A138" s="78"/>
      <c r="B138" s="78"/>
    </row>
    <row r="139" spans="1:2" x14ac:dyDescent="0.25">
      <c r="A139" s="78"/>
      <c r="B139" s="78"/>
    </row>
    <row r="140" spans="1:2" x14ac:dyDescent="0.25">
      <c r="A140" s="78"/>
      <c r="B140" s="78"/>
    </row>
    <row r="141" spans="1:2" x14ac:dyDescent="0.25">
      <c r="A141" s="78"/>
      <c r="B141" s="78"/>
    </row>
    <row r="142" spans="1:2" x14ac:dyDescent="0.25">
      <c r="A142" s="78"/>
      <c r="B142" s="78"/>
    </row>
    <row r="143" spans="1:2" x14ac:dyDescent="0.25">
      <c r="A143" s="78"/>
      <c r="B143" s="78"/>
    </row>
    <row r="144" spans="1:2" x14ac:dyDescent="0.25">
      <c r="A144" s="78"/>
      <c r="B144" s="78"/>
    </row>
    <row r="145" spans="1:2" x14ac:dyDescent="0.25">
      <c r="A145" s="78"/>
      <c r="B145" s="78"/>
    </row>
    <row r="146" spans="1:2" x14ac:dyDescent="0.25">
      <c r="A146" s="78"/>
      <c r="B146" s="78"/>
    </row>
    <row r="147" spans="1:2" x14ac:dyDescent="0.25">
      <c r="A147" s="78"/>
      <c r="B147" s="78"/>
    </row>
    <row r="148" spans="1:2" x14ac:dyDescent="0.25">
      <c r="A148" s="78"/>
      <c r="B148" s="78"/>
    </row>
    <row r="149" spans="1:2" x14ac:dyDescent="0.25">
      <c r="A149" s="78"/>
      <c r="B149" s="78"/>
    </row>
    <row r="150" spans="1:2" x14ac:dyDescent="0.25">
      <c r="A150" s="78"/>
      <c r="B150" s="78"/>
    </row>
    <row r="151" spans="1:2" x14ac:dyDescent="0.25">
      <c r="A151" s="78"/>
      <c r="B151" s="78"/>
    </row>
    <row r="152" spans="1:2" x14ac:dyDescent="0.25">
      <c r="A152" s="78"/>
      <c r="B152" s="78"/>
    </row>
    <row r="153" spans="1:2" x14ac:dyDescent="0.25">
      <c r="A153" s="78"/>
      <c r="B153" s="78"/>
    </row>
    <row r="154" spans="1:2" x14ac:dyDescent="0.25">
      <c r="A154" s="78"/>
      <c r="B154" s="78"/>
    </row>
    <row r="155" spans="1:2" x14ac:dyDescent="0.25">
      <c r="A155" s="78"/>
      <c r="B155" s="78"/>
    </row>
    <row r="156" spans="1:2" x14ac:dyDescent="0.25">
      <c r="A156" s="78"/>
      <c r="B156" s="78"/>
    </row>
    <row r="157" spans="1:2" x14ac:dyDescent="0.25">
      <c r="A157" s="78"/>
      <c r="B157" s="78"/>
    </row>
    <row r="158" spans="1:2" x14ac:dyDescent="0.25">
      <c r="A158" s="78"/>
      <c r="B158" s="78"/>
    </row>
    <row r="159" spans="1:2" x14ac:dyDescent="0.25">
      <c r="A159" s="78"/>
      <c r="B159" s="78"/>
    </row>
    <row r="160" spans="1:2" x14ac:dyDescent="0.25">
      <c r="A160" s="78"/>
      <c r="B160" s="78"/>
    </row>
    <row r="161" spans="1:2" x14ac:dyDescent="0.25">
      <c r="A161" s="78"/>
      <c r="B161" s="78"/>
    </row>
    <row r="162" spans="1:2" x14ac:dyDescent="0.25">
      <c r="A162" s="78"/>
      <c r="B162" s="78"/>
    </row>
    <row r="163" spans="1:2" x14ac:dyDescent="0.25">
      <c r="A163" s="78"/>
      <c r="B163" s="78"/>
    </row>
    <row r="164" spans="1:2" x14ac:dyDescent="0.25">
      <c r="A164" s="78"/>
      <c r="B164" s="78"/>
    </row>
    <row r="165" spans="1:2" x14ac:dyDescent="0.25">
      <c r="A165" s="78"/>
      <c r="B165" s="78"/>
    </row>
    <row r="166" spans="1:2" x14ac:dyDescent="0.25">
      <c r="A166" s="78"/>
      <c r="B166" s="78"/>
    </row>
  </sheetData>
  <mergeCells count="76">
    <mergeCell ref="AQ29:AR29"/>
    <mergeCell ref="AI29:AJ29"/>
    <mergeCell ref="AI31:AJ31"/>
    <mergeCell ref="AK31:AL31"/>
    <mergeCell ref="AK30:AL30"/>
    <mergeCell ref="AI30:AJ30"/>
    <mergeCell ref="AE31:AF31"/>
    <mergeCell ref="AG31:AH31"/>
    <mergeCell ref="AG30:AH30"/>
    <mergeCell ref="AE30:AF30"/>
    <mergeCell ref="AE28:AF28"/>
    <mergeCell ref="AG28:AH28"/>
    <mergeCell ref="V1:W2"/>
    <mergeCell ref="AQ28:AR28"/>
    <mergeCell ref="AO3:AP3"/>
    <mergeCell ref="AO1:AP2"/>
    <mergeCell ref="AI1:AJ2"/>
    <mergeCell ref="AK1:AL2"/>
    <mergeCell ref="AM3:AN3"/>
    <mergeCell ref="AK3:AL3"/>
    <mergeCell ref="AI3:AJ3"/>
    <mergeCell ref="AM1:AN2"/>
    <mergeCell ref="AE9:AP9"/>
    <mergeCell ref="AE27:AF27"/>
    <mergeCell ref="AE3:AF3"/>
    <mergeCell ref="AG3:AH3"/>
    <mergeCell ref="AE1:AF2"/>
    <mergeCell ref="AG27:AH27"/>
    <mergeCell ref="AG1:AH2"/>
    <mergeCell ref="AG4:AH4"/>
    <mergeCell ref="AE15:AP15"/>
    <mergeCell ref="AO4:AP4"/>
    <mergeCell ref="AG26:AH26"/>
    <mergeCell ref="AE4:AF4"/>
    <mergeCell ref="AI4:AJ4"/>
    <mergeCell ref="AM4:AN4"/>
    <mergeCell ref="AK4:AL4"/>
    <mergeCell ref="A3:C3"/>
    <mergeCell ref="I3:J3"/>
    <mergeCell ref="K3:L3"/>
    <mergeCell ref="AD1:AD4"/>
    <mergeCell ref="A4:A5"/>
    <mergeCell ref="C4:C5"/>
    <mergeCell ref="D4:D5"/>
    <mergeCell ref="I4:J4"/>
    <mergeCell ref="O4:P4"/>
    <mergeCell ref="X1:Y2"/>
    <mergeCell ref="Z1:AA2"/>
    <mergeCell ref="AB1:AC2"/>
    <mergeCell ref="V3:W3"/>
    <mergeCell ref="X3:Y3"/>
    <mergeCell ref="Z3:AA3"/>
    <mergeCell ref="AB3:AC3"/>
    <mergeCell ref="K4:L4"/>
    <mergeCell ref="M4:N4"/>
    <mergeCell ref="S1:S5"/>
    <mergeCell ref="T3:U3"/>
    <mergeCell ref="Q4:R4"/>
    <mergeCell ref="M3:N3"/>
    <mergeCell ref="O3:P3"/>
    <mergeCell ref="Q3:R3"/>
    <mergeCell ref="T1:U2"/>
    <mergeCell ref="AO28:AP28"/>
    <mergeCell ref="AO29:AP29"/>
    <mergeCell ref="AK29:AL29"/>
    <mergeCell ref="AK28:AL28"/>
    <mergeCell ref="T15:AC15"/>
    <mergeCell ref="AM28:AN28"/>
    <mergeCell ref="AI28:AJ28"/>
    <mergeCell ref="G30:P30"/>
    <mergeCell ref="Q30:R30"/>
    <mergeCell ref="AE29:AF29"/>
    <mergeCell ref="AG29:AH29"/>
    <mergeCell ref="M9:R9"/>
    <mergeCell ref="O15:R15"/>
    <mergeCell ref="T9:AC9"/>
  </mergeCells>
  <phoneticPr fontId="12" type="noConversion"/>
  <hyperlinks>
    <hyperlink ref="B10" display="jccastro16@hotmail.com"/>
    <hyperlink ref="B6" display="concepto04@yahoo.com.mx"/>
  </hyperlink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6"/>
  <sheetViews>
    <sheetView topLeftCell="A109" zoomScale="90" zoomScaleNormal="90" workbookViewId="0">
      <selection activeCell="A120" sqref="A120:G120"/>
    </sheetView>
  </sheetViews>
  <sheetFormatPr baseColWidth="10" defaultRowHeight="15" x14ac:dyDescent="0.25"/>
  <cols>
    <col min="1" max="1" width="17.140625" customWidth="1"/>
    <col min="3" max="4" width="12.85546875" customWidth="1"/>
    <col min="9" max="9" width="14.140625" customWidth="1"/>
    <col min="10" max="10" width="14.42578125" bestFit="1" customWidth="1"/>
    <col min="11" max="11" width="12.42578125" bestFit="1" customWidth="1"/>
    <col min="12" max="12" width="9.140625" customWidth="1"/>
    <col min="13" max="13" width="8.28515625" customWidth="1"/>
    <col min="14" max="14" width="7.28515625" customWidth="1"/>
    <col min="15" max="15" width="9.140625" style="520" bestFit="1" customWidth="1"/>
    <col min="16" max="16" width="9.140625" bestFit="1" customWidth="1"/>
    <col min="17" max="17" width="11.85546875" style="520" bestFit="1" customWidth="1"/>
    <col min="18" max="18" width="9.140625" style="520" bestFit="1" customWidth="1"/>
    <col min="20" max="20" width="12.28515625" customWidth="1"/>
    <col min="21" max="21" width="10" customWidth="1"/>
    <col min="22" max="22" width="8.7109375" customWidth="1"/>
    <col min="23" max="23" width="9.28515625" style="676" customWidth="1"/>
    <col min="24" max="24" width="10.28515625" customWidth="1"/>
    <col min="25" max="25" width="10.5703125" customWidth="1"/>
    <col min="26" max="26" width="9.140625" customWidth="1"/>
    <col min="27" max="27" width="10.7109375" customWidth="1"/>
    <col min="28" max="28" width="9.42578125" customWidth="1"/>
  </cols>
  <sheetData>
    <row r="1" spans="1:18" ht="15.75" thickBot="1" x14ac:dyDescent="0.3">
      <c r="A1" s="1310" t="s">
        <v>585</v>
      </c>
      <c r="B1" s="1311"/>
      <c r="C1" s="1311"/>
      <c r="D1" s="1311"/>
      <c r="E1" s="1311"/>
      <c r="F1" s="1311"/>
      <c r="G1" s="1312"/>
      <c r="I1" s="1310" t="s">
        <v>585</v>
      </c>
      <c r="J1" s="1311"/>
      <c r="K1" s="1311"/>
      <c r="L1" s="1311"/>
      <c r="M1" s="1311"/>
      <c r="N1" s="1311"/>
      <c r="O1" s="1311"/>
      <c r="P1" s="1312"/>
      <c r="Q1" s="637"/>
      <c r="R1" s="637"/>
    </row>
    <row r="2" spans="1:18" ht="15.75" thickBot="1" x14ac:dyDescent="0.3">
      <c r="A2" s="1307" t="s">
        <v>2164</v>
      </c>
      <c r="B2" s="1308"/>
      <c r="C2" s="1308"/>
      <c r="D2" s="1308"/>
      <c r="E2" s="1308"/>
      <c r="F2" s="1308"/>
      <c r="G2" s="1309"/>
      <c r="I2" s="1307" t="s">
        <v>2165</v>
      </c>
      <c r="J2" s="1308"/>
      <c r="K2" s="1308"/>
      <c r="L2" s="1308"/>
      <c r="M2" s="1308"/>
      <c r="N2" s="1308"/>
      <c r="O2" s="1308"/>
      <c r="P2" s="1309"/>
      <c r="Q2" s="634"/>
      <c r="R2" s="634"/>
    </row>
    <row r="3" spans="1:18" ht="15.75" thickBot="1" x14ac:dyDescent="0.3">
      <c r="A3" s="1407" t="s">
        <v>1288</v>
      </c>
      <c r="B3" s="1408"/>
      <c r="C3" s="1408"/>
      <c r="D3" s="1408"/>
      <c r="E3" s="1408"/>
      <c r="F3" s="1408"/>
      <c r="G3" s="1409"/>
      <c r="I3" s="1407" t="s">
        <v>1288</v>
      </c>
      <c r="J3" s="1408"/>
      <c r="K3" s="1408"/>
      <c r="L3" s="1408"/>
      <c r="M3" s="1408"/>
      <c r="N3" s="1408"/>
      <c r="O3" s="1408"/>
      <c r="P3" s="1409"/>
      <c r="Q3" s="638"/>
      <c r="R3" s="638"/>
    </row>
    <row r="4" spans="1:18" ht="39.75" thickBot="1" x14ac:dyDescent="0.3">
      <c r="A4" s="593" t="s">
        <v>586</v>
      </c>
      <c r="B4" s="591" t="s">
        <v>575</v>
      </c>
      <c r="C4" s="591" t="s">
        <v>587</v>
      </c>
      <c r="D4" s="594" t="s">
        <v>588</v>
      </c>
      <c r="E4" s="594" t="s">
        <v>589</v>
      </c>
      <c r="F4" s="591"/>
      <c r="G4" s="591" t="s">
        <v>579</v>
      </c>
      <c r="I4" s="593" t="s">
        <v>586</v>
      </c>
      <c r="J4" s="591" t="s">
        <v>575</v>
      </c>
      <c r="K4" s="591" t="s">
        <v>587</v>
      </c>
      <c r="L4" s="594" t="s">
        <v>588</v>
      </c>
      <c r="M4" s="594" t="s">
        <v>589</v>
      </c>
      <c r="N4" s="591"/>
      <c r="O4" s="632"/>
      <c r="P4" s="591" t="s">
        <v>579</v>
      </c>
      <c r="Q4" s="639"/>
      <c r="R4" s="639"/>
    </row>
    <row r="5" spans="1:18" ht="15.75" thickBot="1" x14ac:dyDescent="0.3">
      <c r="A5" s="515" t="s">
        <v>1406</v>
      </c>
      <c r="B5" s="516">
        <v>3200</v>
      </c>
      <c r="C5" s="517">
        <v>150</v>
      </c>
      <c r="D5" s="517">
        <v>160</v>
      </c>
      <c r="E5" s="517">
        <v>3</v>
      </c>
      <c r="F5" s="518"/>
      <c r="G5" s="516">
        <f>+B5+C5+D5*E5</f>
        <v>3830</v>
      </c>
      <c r="I5" s="515" t="s">
        <v>154</v>
      </c>
      <c r="J5" s="516">
        <v>3200</v>
      </c>
      <c r="K5" s="517">
        <v>0</v>
      </c>
      <c r="L5" s="517">
        <v>0</v>
      </c>
      <c r="M5" s="517">
        <v>0</v>
      </c>
      <c r="N5" s="518"/>
      <c r="O5" s="518"/>
      <c r="P5" s="516">
        <f>+J5+K5+L5*M5</f>
        <v>3200</v>
      </c>
      <c r="Q5" s="640"/>
      <c r="R5" s="640"/>
    </row>
    <row r="6" spans="1:18" ht="15.75" thickBot="1" x14ac:dyDescent="0.3">
      <c r="A6" s="515" t="s">
        <v>154</v>
      </c>
      <c r="B6" s="516">
        <v>3200</v>
      </c>
      <c r="C6" s="517">
        <v>0</v>
      </c>
      <c r="D6" s="517">
        <v>0</v>
      </c>
      <c r="E6" s="517">
        <v>0</v>
      </c>
      <c r="F6" s="518"/>
      <c r="G6" s="516">
        <f>+B6+C6+D6*E6</f>
        <v>3200</v>
      </c>
      <c r="I6" s="1313" t="s">
        <v>590</v>
      </c>
      <c r="J6" s="1314"/>
      <c r="K6" s="1314"/>
      <c r="L6" s="1314"/>
      <c r="M6" s="1314"/>
      <c r="N6" s="1315"/>
      <c r="O6" s="631"/>
      <c r="P6" s="424">
        <f>SUM(P5:P5)</f>
        <v>3200</v>
      </c>
      <c r="Q6" s="641"/>
      <c r="R6" s="641"/>
    </row>
    <row r="7" spans="1:18" ht="15.75" thickBot="1" x14ac:dyDescent="0.3">
      <c r="A7" s="1313" t="s">
        <v>590</v>
      </c>
      <c r="B7" s="1314"/>
      <c r="C7" s="1314"/>
      <c r="D7" s="1314"/>
      <c r="E7" s="1314"/>
      <c r="F7" s="1315"/>
      <c r="G7" s="424">
        <f>SUM(G5:G6)</f>
        <v>7030</v>
      </c>
    </row>
    <row r="8" spans="1:18" ht="15.75" thickBot="1" x14ac:dyDescent="0.3"/>
    <row r="9" spans="1:18" ht="15.75" thickBot="1" x14ac:dyDescent="0.3">
      <c r="A9" s="1310" t="s">
        <v>585</v>
      </c>
      <c r="B9" s="1311"/>
      <c r="C9" s="1311"/>
      <c r="D9" s="1311"/>
      <c r="E9" s="1311"/>
      <c r="F9" s="1311"/>
      <c r="G9" s="1312"/>
    </row>
    <row r="10" spans="1:18" ht="15.75" thickBot="1" x14ac:dyDescent="0.3">
      <c r="A10" s="1307" t="s">
        <v>2131</v>
      </c>
      <c r="B10" s="1308"/>
      <c r="C10" s="1308"/>
      <c r="D10" s="1308"/>
      <c r="E10" s="1308"/>
      <c r="F10" s="1308"/>
      <c r="G10" s="1309"/>
    </row>
    <row r="11" spans="1:18" ht="15.75" thickBot="1" x14ac:dyDescent="0.3">
      <c r="A11" s="1310" t="s">
        <v>1288</v>
      </c>
      <c r="B11" s="1311"/>
      <c r="C11" s="1311"/>
      <c r="D11" s="1311"/>
      <c r="E11" s="1311"/>
      <c r="F11" s="1311"/>
      <c r="G11" s="1312"/>
    </row>
    <row r="12" spans="1:18" ht="27" thickBot="1" x14ac:dyDescent="0.3">
      <c r="A12" s="593" t="s">
        <v>586</v>
      </c>
      <c r="B12" s="591" t="s">
        <v>575</v>
      </c>
      <c r="C12" s="591" t="s">
        <v>587</v>
      </c>
      <c r="D12" s="594" t="s">
        <v>588</v>
      </c>
      <c r="E12" s="594" t="s">
        <v>589</v>
      </c>
      <c r="F12" s="591"/>
      <c r="G12" s="591" t="s">
        <v>579</v>
      </c>
    </row>
    <row r="13" spans="1:18" ht="15.75" thickBot="1" x14ac:dyDescent="0.3">
      <c r="A13" s="515" t="s">
        <v>1430</v>
      </c>
      <c r="B13" s="516">
        <v>3200</v>
      </c>
      <c r="C13" s="517">
        <v>150</v>
      </c>
      <c r="D13" s="517">
        <v>160</v>
      </c>
      <c r="E13" s="517">
        <v>1</v>
      </c>
      <c r="F13" s="518"/>
      <c r="G13" s="516">
        <f>+B13+C13+D13*E13</f>
        <v>3510</v>
      </c>
    </row>
    <row r="14" spans="1:18" ht="15.75" thickBot="1" x14ac:dyDescent="0.3">
      <c r="A14" s="515"/>
      <c r="B14" s="516"/>
      <c r="C14" s="517"/>
      <c r="D14" s="517"/>
      <c r="E14" s="517"/>
      <c r="F14" s="518"/>
      <c r="G14" s="516">
        <f>SUM(B14)</f>
        <v>0</v>
      </c>
    </row>
    <row r="15" spans="1:18" ht="15.75" thickBot="1" x14ac:dyDescent="0.3">
      <c r="A15" s="1313" t="s">
        <v>590</v>
      </c>
      <c r="B15" s="1314"/>
      <c r="C15" s="1314"/>
      <c r="D15" s="1314"/>
      <c r="E15" s="1314"/>
      <c r="F15" s="1315"/>
      <c r="G15" s="424">
        <f>SUM(G13:G14)</f>
        <v>3510</v>
      </c>
    </row>
    <row r="17" spans="1:23" ht="15.75" thickBot="1" x14ac:dyDescent="0.3"/>
    <row r="18" spans="1:23" ht="15.75" thickBot="1" x14ac:dyDescent="0.3">
      <c r="A18" s="1310" t="s">
        <v>585</v>
      </c>
      <c r="B18" s="1311"/>
      <c r="C18" s="1311"/>
      <c r="D18" s="1311"/>
      <c r="E18" s="1311"/>
      <c r="F18" s="1311"/>
      <c r="G18" s="1312"/>
    </row>
    <row r="19" spans="1:23" ht="15.75" thickBot="1" x14ac:dyDescent="0.3">
      <c r="A19" s="1307" t="s">
        <v>2132</v>
      </c>
      <c r="B19" s="1308"/>
      <c r="C19" s="1308"/>
      <c r="D19" s="1308"/>
      <c r="E19" s="1308"/>
      <c r="F19" s="1308"/>
      <c r="G19" s="1309"/>
    </row>
    <row r="20" spans="1:23" ht="15.75" thickBot="1" x14ac:dyDescent="0.3">
      <c r="A20" s="1310"/>
      <c r="B20" s="1311"/>
      <c r="C20" s="1311"/>
      <c r="D20" s="1311"/>
      <c r="E20" s="1311"/>
      <c r="F20" s="1311"/>
      <c r="G20" s="1312"/>
    </row>
    <row r="21" spans="1:23" ht="27" thickBot="1" x14ac:dyDescent="0.3">
      <c r="A21" s="593" t="s">
        <v>586</v>
      </c>
      <c r="B21" s="591" t="s">
        <v>575</v>
      </c>
      <c r="C21" s="591" t="s">
        <v>587</v>
      </c>
      <c r="D21" s="594" t="s">
        <v>588</v>
      </c>
      <c r="E21" s="594" t="s">
        <v>589</v>
      </c>
      <c r="F21" s="591"/>
      <c r="G21" s="591" t="s">
        <v>579</v>
      </c>
    </row>
    <row r="22" spans="1:23" ht="15.75" thickBot="1" x14ac:dyDescent="0.3">
      <c r="A22" s="515" t="s">
        <v>1358</v>
      </c>
      <c r="B22" s="516">
        <v>3200</v>
      </c>
      <c r="C22" s="517">
        <v>150</v>
      </c>
      <c r="D22" s="517">
        <v>160</v>
      </c>
      <c r="E22" s="517">
        <v>4</v>
      </c>
      <c r="F22" s="518"/>
      <c r="G22" s="516">
        <f>+B22+C22+D22*E22</f>
        <v>3990</v>
      </c>
      <c r="I22" s="520"/>
      <c r="J22" s="520"/>
      <c r="K22" s="520"/>
      <c r="L22" s="520"/>
      <c r="M22" s="520"/>
      <c r="N22" s="520"/>
      <c r="P22" s="520"/>
    </row>
    <row r="23" spans="1:23" s="520" customFormat="1" ht="15.75" thickBot="1" x14ac:dyDescent="0.3">
      <c r="A23" s="515" t="s">
        <v>1406</v>
      </c>
      <c r="B23" s="516">
        <v>3200</v>
      </c>
      <c r="C23" s="517">
        <v>150</v>
      </c>
      <c r="D23" s="517">
        <v>160</v>
      </c>
      <c r="E23" s="517">
        <v>3</v>
      </c>
      <c r="F23" s="518"/>
      <c r="G23" s="516">
        <f>+B23+C23+D23*E23</f>
        <v>3830</v>
      </c>
      <c r="W23" s="676"/>
    </row>
    <row r="24" spans="1:23" s="520" customFormat="1" ht="15.75" thickBot="1" x14ac:dyDescent="0.3">
      <c r="A24" s="515" t="s">
        <v>1429</v>
      </c>
      <c r="B24" s="516">
        <v>3200</v>
      </c>
      <c r="C24" s="517">
        <v>150</v>
      </c>
      <c r="D24" s="517">
        <v>160</v>
      </c>
      <c r="E24" s="517">
        <v>2</v>
      </c>
      <c r="F24" s="518"/>
      <c r="G24" s="516">
        <f>+B24+C24+D24*E24</f>
        <v>3670</v>
      </c>
      <c r="I24"/>
      <c r="J24"/>
      <c r="K24"/>
      <c r="L24"/>
      <c r="M24"/>
      <c r="N24"/>
      <c r="P24"/>
      <c r="W24" s="676"/>
    </row>
    <row r="25" spans="1:23" ht="15.75" thickBot="1" x14ac:dyDescent="0.3">
      <c r="A25" s="515" t="s">
        <v>1430</v>
      </c>
      <c r="B25" s="516">
        <v>3200</v>
      </c>
      <c r="C25" s="517">
        <v>150</v>
      </c>
      <c r="D25" s="517">
        <v>160</v>
      </c>
      <c r="E25" s="517">
        <v>1</v>
      </c>
      <c r="F25" s="518"/>
      <c r="G25" s="516">
        <f>+B25+C25+D25*E25</f>
        <v>3510</v>
      </c>
    </row>
    <row r="26" spans="1:23" s="520" customFormat="1" ht="15.75" thickBot="1" x14ac:dyDescent="0.3">
      <c r="A26" s="515" t="s">
        <v>154</v>
      </c>
      <c r="B26" s="516">
        <v>3200</v>
      </c>
      <c r="C26" s="517">
        <v>150</v>
      </c>
      <c r="D26" s="517">
        <v>160</v>
      </c>
      <c r="E26" s="517">
        <v>0</v>
      </c>
      <c r="F26" s="518"/>
      <c r="G26" s="516">
        <f>+B26+C26+D26*E26</f>
        <v>3350</v>
      </c>
      <c r="W26" s="676"/>
    </row>
    <row r="27" spans="1:23" ht="15.75" thickBot="1" x14ac:dyDescent="0.3">
      <c r="A27" s="1313" t="s">
        <v>590</v>
      </c>
      <c r="B27" s="1314"/>
      <c r="C27" s="1314"/>
      <c r="D27" s="1314"/>
      <c r="E27" s="1314"/>
      <c r="F27" s="1315"/>
      <c r="G27" s="424">
        <f>SUM(G22:G26)</f>
        <v>18350</v>
      </c>
    </row>
    <row r="29" spans="1:23" ht="15.75" thickBot="1" x14ac:dyDescent="0.3"/>
    <row r="30" spans="1:23" ht="15.75" thickBot="1" x14ac:dyDescent="0.3">
      <c r="A30" s="1310" t="s">
        <v>585</v>
      </c>
      <c r="B30" s="1311"/>
      <c r="C30" s="1311"/>
      <c r="D30" s="1311"/>
      <c r="E30" s="1311"/>
      <c r="F30" s="1311"/>
      <c r="G30" s="1312"/>
    </row>
    <row r="31" spans="1:23" ht="15.75" thickBot="1" x14ac:dyDescent="0.3">
      <c r="A31" s="1307" t="s">
        <v>2138</v>
      </c>
      <c r="B31" s="1308"/>
      <c r="C31" s="1308"/>
      <c r="D31" s="1308"/>
      <c r="E31" s="1308"/>
      <c r="F31" s="1308"/>
      <c r="G31" s="1309"/>
    </row>
    <row r="32" spans="1:23" ht="15.75" thickBot="1" x14ac:dyDescent="0.3">
      <c r="A32" s="1310" t="s">
        <v>1289</v>
      </c>
      <c r="B32" s="1311"/>
      <c r="C32" s="1311"/>
      <c r="D32" s="1311"/>
      <c r="E32" s="1311"/>
      <c r="F32" s="1311"/>
      <c r="G32" s="1312"/>
    </row>
    <row r="33" spans="1:23" ht="27" thickBot="1" x14ac:dyDescent="0.3">
      <c r="A33" s="593" t="s">
        <v>586</v>
      </c>
      <c r="B33" s="591" t="s">
        <v>575</v>
      </c>
      <c r="C33" s="591" t="s">
        <v>587</v>
      </c>
      <c r="D33" s="594" t="s">
        <v>588</v>
      </c>
      <c r="E33" s="594" t="s">
        <v>589</v>
      </c>
      <c r="F33" s="591"/>
      <c r="G33" s="591" t="s">
        <v>579</v>
      </c>
      <c r="I33" s="520"/>
      <c r="J33" s="520"/>
      <c r="K33" s="520"/>
      <c r="L33" s="520"/>
      <c r="M33" s="520"/>
      <c r="N33" s="520"/>
      <c r="P33" s="520"/>
    </row>
    <row r="34" spans="1:23" s="520" customFormat="1" ht="15.75" thickBot="1" x14ac:dyDescent="0.3">
      <c r="A34" s="592" t="s">
        <v>155</v>
      </c>
      <c r="B34" s="516">
        <v>3200</v>
      </c>
      <c r="C34" s="517">
        <v>150</v>
      </c>
      <c r="D34" s="517">
        <v>160</v>
      </c>
      <c r="E34" s="517">
        <v>11</v>
      </c>
      <c r="F34" s="591"/>
      <c r="G34" s="516">
        <f t="shared" ref="G34:G43" si="0">+B34+C34+D34*E34</f>
        <v>5110</v>
      </c>
      <c r="W34" s="676"/>
    </row>
    <row r="35" spans="1:23" s="520" customFormat="1" ht="15.75" thickBot="1" x14ac:dyDescent="0.3">
      <c r="A35" s="592" t="s">
        <v>199</v>
      </c>
      <c r="B35" s="516">
        <v>3200</v>
      </c>
      <c r="C35" s="517">
        <v>150</v>
      </c>
      <c r="D35" s="517">
        <v>160</v>
      </c>
      <c r="E35" s="517">
        <v>9</v>
      </c>
      <c r="F35" s="591"/>
      <c r="G35" s="516">
        <f t="shared" si="0"/>
        <v>4790</v>
      </c>
      <c r="W35" s="676"/>
    </row>
    <row r="36" spans="1:23" s="520" customFormat="1" ht="15.75" thickBot="1" x14ac:dyDescent="0.3">
      <c r="A36" s="592" t="s">
        <v>380</v>
      </c>
      <c r="B36" s="516">
        <v>3200</v>
      </c>
      <c r="C36" s="517">
        <v>150</v>
      </c>
      <c r="D36" s="517">
        <v>160</v>
      </c>
      <c r="E36" s="517">
        <v>8</v>
      </c>
      <c r="F36" s="591"/>
      <c r="G36" s="516">
        <f t="shared" si="0"/>
        <v>4630</v>
      </c>
      <c r="W36" s="676"/>
    </row>
    <row r="37" spans="1:23" s="520" customFormat="1" ht="15.75" thickBot="1" x14ac:dyDescent="0.3">
      <c r="A37" s="592" t="s">
        <v>1185</v>
      </c>
      <c r="B37" s="516">
        <v>3200</v>
      </c>
      <c r="C37" s="517">
        <v>150</v>
      </c>
      <c r="D37" s="517">
        <v>160</v>
      </c>
      <c r="E37" s="517">
        <v>6</v>
      </c>
      <c r="F37" s="591"/>
      <c r="G37" s="516">
        <f t="shared" si="0"/>
        <v>4310</v>
      </c>
      <c r="W37" s="676"/>
    </row>
    <row r="38" spans="1:23" s="520" customFormat="1" ht="15.75" thickBot="1" x14ac:dyDescent="0.3">
      <c r="A38" s="592" t="s">
        <v>1224</v>
      </c>
      <c r="B38" s="516">
        <v>3200</v>
      </c>
      <c r="C38" s="517">
        <v>150</v>
      </c>
      <c r="D38" s="517">
        <v>160</v>
      </c>
      <c r="E38" s="517">
        <v>5</v>
      </c>
      <c r="F38" s="591"/>
      <c r="G38" s="516">
        <f t="shared" si="0"/>
        <v>4150</v>
      </c>
      <c r="I38"/>
      <c r="J38"/>
      <c r="K38"/>
      <c r="L38"/>
      <c r="M38"/>
      <c r="N38"/>
      <c r="P38"/>
      <c r="W38" s="676"/>
    </row>
    <row r="39" spans="1:23" ht="15.75" thickBot="1" x14ac:dyDescent="0.3">
      <c r="A39" s="515" t="s">
        <v>1358</v>
      </c>
      <c r="B39" s="516">
        <v>3200</v>
      </c>
      <c r="C39" s="517">
        <v>150</v>
      </c>
      <c r="D39" s="517">
        <v>160</v>
      </c>
      <c r="E39" s="517">
        <v>4</v>
      </c>
      <c r="F39" s="518"/>
      <c r="G39" s="516">
        <f t="shared" si="0"/>
        <v>3990</v>
      </c>
    </row>
    <row r="40" spans="1:23" ht="15.75" thickBot="1" x14ac:dyDescent="0.3">
      <c r="A40" s="515" t="s">
        <v>1406</v>
      </c>
      <c r="B40" s="516">
        <v>3200</v>
      </c>
      <c r="C40" s="517">
        <v>150</v>
      </c>
      <c r="D40" s="517">
        <v>160</v>
      </c>
      <c r="E40" s="517">
        <v>3</v>
      </c>
      <c r="F40" s="518"/>
      <c r="G40" s="516">
        <f t="shared" si="0"/>
        <v>3830</v>
      </c>
    </row>
    <row r="41" spans="1:23" ht="15.75" thickBot="1" x14ac:dyDescent="0.3">
      <c r="A41" s="515" t="s">
        <v>1429</v>
      </c>
      <c r="B41" s="516">
        <v>3200</v>
      </c>
      <c r="C41" s="517">
        <v>150</v>
      </c>
      <c r="D41" s="517">
        <v>160</v>
      </c>
      <c r="E41" s="517">
        <v>2</v>
      </c>
      <c r="F41" s="518"/>
      <c r="G41" s="516">
        <f t="shared" si="0"/>
        <v>3670</v>
      </c>
    </row>
    <row r="42" spans="1:23" ht="15.75" thickBot="1" x14ac:dyDescent="0.3">
      <c r="A42" s="588" t="s">
        <v>1430</v>
      </c>
      <c r="B42" s="516">
        <v>3200</v>
      </c>
      <c r="C42" s="517">
        <v>150</v>
      </c>
      <c r="D42" s="517">
        <v>160</v>
      </c>
      <c r="E42" s="517">
        <v>1</v>
      </c>
      <c r="F42" s="518"/>
      <c r="G42" s="516">
        <f t="shared" si="0"/>
        <v>3510</v>
      </c>
    </row>
    <row r="43" spans="1:23" s="520" customFormat="1" ht="15.75" thickBot="1" x14ac:dyDescent="0.3">
      <c r="A43" s="624" t="s">
        <v>154</v>
      </c>
      <c r="B43" s="625">
        <v>3200</v>
      </c>
      <c r="C43" s="626">
        <v>150</v>
      </c>
      <c r="D43" s="626">
        <v>0</v>
      </c>
      <c r="E43" s="626">
        <v>0</v>
      </c>
      <c r="F43" s="454"/>
      <c r="G43" s="516">
        <f t="shared" si="0"/>
        <v>3350</v>
      </c>
      <c r="W43" s="676"/>
    </row>
    <row r="44" spans="1:23" ht="15.75" thickBot="1" x14ac:dyDescent="0.3">
      <c r="A44" s="1313" t="s">
        <v>590</v>
      </c>
      <c r="B44" s="1314"/>
      <c r="C44" s="1314"/>
      <c r="D44" s="1314"/>
      <c r="E44" s="1314"/>
      <c r="F44" s="1315"/>
      <c r="G44" s="424">
        <f>SUM(G34:G43)</f>
        <v>41340</v>
      </c>
    </row>
    <row r="46" spans="1:23" ht="15.75" thickBot="1" x14ac:dyDescent="0.3"/>
    <row r="47" spans="1:23" ht="15.75" thickBot="1" x14ac:dyDescent="0.3">
      <c r="A47" s="1310" t="s">
        <v>585</v>
      </c>
      <c r="B47" s="1311"/>
      <c r="C47" s="1311"/>
      <c r="D47" s="1311"/>
      <c r="E47" s="1311"/>
      <c r="F47" s="1311"/>
      <c r="G47" s="1312"/>
    </row>
    <row r="48" spans="1:23" ht="15.75" thickBot="1" x14ac:dyDescent="0.3">
      <c r="A48" s="1307" t="s">
        <v>2140</v>
      </c>
      <c r="B48" s="1308"/>
      <c r="C48" s="1308"/>
      <c r="D48" s="1308"/>
      <c r="E48" s="1308"/>
      <c r="F48" s="1308"/>
      <c r="G48" s="1309"/>
    </row>
    <row r="49" spans="1:23" ht="15.75" thickBot="1" x14ac:dyDescent="0.3">
      <c r="A49" s="1310" t="s">
        <v>1289</v>
      </c>
      <c r="B49" s="1311"/>
      <c r="C49" s="1311"/>
      <c r="D49" s="1311"/>
      <c r="E49" s="1311"/>
      <c r="F49" s="1311"/>
      <c r="G49" s="1312"/>
    </row>
    <row r="50" spans="1:23" ht="27" thickBot="1" x14ac:dyDescent="0.3">
      <c r="A50" s="593" t="s">
        <v>586</v>
      </c>
      <c r="B50" s="591" t="s">
        <v>575</v>
      </c>
      <c r="C50" s="591" t="s">
        <v>587</v>
      </c>
      <c r="D50" s="594" t="s">
        <v>588</v>
      </c>
      <c r="E50" s="594" t="s">
        <v>589</v>
      </c>
      <c r="F50" s="591"/>
      <c r="G50" s="591" t="s">
        <v>579</v>
      </c>
    </row>
    <row r="51" spans="1:23" ht="15.75" thickBot="1" x14ac:dyDescent="0.3">
      <c r="A51" s="515" t="s">
        <v>1358</v>
      </c>
      <c r="B51" s="516">
        <v>3200</v>
      </c>
      <c r="C51" s="517">
        <v>150</v>
      </c>
      <c r="D51" s="517">
        <v>160</v>
      </c>
      <c r="E51" s="517">
        <v>4</v>
      </c>
      <c r="F51" s="518"/>
      <c r="G51" s="516">
        <f>+B51+C51+D51*E51</f>
        <v>3990</v>
      </c>
    </row>
    <row r="52" spans="1:23" ht="15.75" thickBot="1" x14ac:dyDescent="0.3">
      <c r="A52" s="515" t="s">
        <v>1406</v>
      </c>
      <c r="B52" s="516">
        <v>3200</v>
      </c>
      <c r="C52" s="517">
        <v>150</v>
      </c>
      <c r="D52" s="517">
        <v>160</v>
      </c>
      <c r="E52" s="517">
        <v>3</v>
      </c>
      <c r="F52" s="518"/>
      <c r="G52" s="516">
        <f>+B52+C52+D52*E52</f>
        <v>3830</v>
      </c>
    </row>
    <row r="53" spans="1:23" ht="15.75" thickBot="1" x14ac:dyDescent="0.3">
      <c r="A53" s="515" t="s">
        <v>1429</v>
      </c>
      <c r="B53" s="516">
        <v>3200</v>
      </c>
      <c r="C53" s="517">
        <v>150</v>
      </c>
      <c r="D53" s="517">
        <v>160</v>
      </c>
      <c r="E53" s="517">
        <v>2</v>
      </c>
      <c r="F53" s="518"/>
      <c r="G53" s="516">
        <f>+B53+C53+D53*E53</f>
        <v>3670</v>
      </c>
    </row>
    <row r="54" spans="1:23" ht="15.75" thickBot="1" x14ac:dyDescent="0.3">
      <c r="A54" s="588" t="s">
        <v>1430</v>
      </c>
      <c r="B54" s="516">
        <v>3200</v>
      </c>
      <c r="C54" s="517">
        <v>150</v>
      </c>
      <c r="D54" s="517">
        <v>160</v>
      </c>
      <c r="E54" s="517">
        <v>1</v>
      </c>
      <c r="F54" s="518"/>
      <c r="G54" s="516">
        <f>+B54+C54+D54*E54</f>
        <v>3510</v>
      </c>
    </row>
    <row r="55" spans="1:23" s="520" customFormat="1" ht="15.75" thickBot="1" x14ac:dyDescent="0.3">
      <c r="A55" s="624" t="s">
        <v>154</v>
      </c>
      <c r="B55" s="625">
        <v>3200</v>
      </c>
      <c r="C55" s="626">
        <v>150</v>
      </c>
      <c r="D55" s="626">
        <v>0</v>
      </c>
      <c r="E55" s="626">
        <v>0</v>
      </c>
      <c r="F55" s="454"/>
      <c r="G55" s="516">
        <f>+B55+C55+D55*E55</f>
        <v>3350</v>
      </c>
      <c r="W55" s="676"/>
    </row>
    <row r="56" spans="1:23" ht="15.75" thickBot="1" x14ac:dyDescent="0.3">
      <c r="A56" s="1313" t="s">
        <v>590</v>
      </c>
      <c r="B56" s="1314"/>
      <c r="C56" s="1314"/>
      <c r="D56" s="1314"/>
      <c r="E56" s="1314"/>
      <c r="F56" s="1315"/>
      <c r="G56" s="424">
        <f>SUM(G51:G55)</f>
        <v>18350</v>
      </c>
    </row>
    <row r="58" spans="1:23" ht="15.75" thickBot="1" x14ac:dyDescent="0.3"/>
    <row r="59" spans="1:23" ht="15.75" thickBot="1" x14ac:dyDescent="0.3">
      <c r="A59" s="1310" t="s">
        <v>585</v>
      </c>
      <c r="B59" s="1311"/>
      <c r="C59" s="1311"/>
      <c r="D59" s="1311"/>
      <c r="E59" s="1311"/>
      <c r="F59" s="1311"/>
      <c r="G59" s="1312"/>
    </row>
    <row r="60" spans="1:23" ht="15.75" thickBot="1" x14ac:dyDescent="0.3">
      <c r="A60" s="1307" t="s">
        <v>2141</v>
      </c>
      <c r="B60" s="1308"/>
      <c r="C60" s="1308"/>
      <c r="D60" s="1308"/>
      <c r="E60" s="1308"/>
      <c r="F60" s="1308"/>
      <c r="G60" s="1309"/>
    </row>
    <row r="61" spans="1:23" ht="15.75" thickBot="1" x14ac:dyDescent="0.3">
      <c r="A61" s="1310" t="s">
        <v>1289</v>
      </c>
      <c r="B61" s="1311"/>
      <c r="C61" s="1311"/>
      <c r="D61" s="1311"/>
      <c r="E61" s="1311"/>
      <c r="F61" s="1311"/>
      <c r="G61" s="1312"/>
    </row>
    <row r="62" spans="1:23" ht="27" thickBot="1" x14ac:dyDescent="0.3">
      <c r="A62" s="593" t="s">
        <v>586</v>
      </c>
      <c r="B62" s="591" t="s">
        <v>575</v>
      </c>
      <c r="C62" s="591" t="s">
        <v>587</v>
      </c>
      <c r="D62" s="594" t="s">
        <v>588</v>
      </c>
      <c r="E62" s="594" t="s">
        <v>589</v>
      </c>
      <c r="F62" s="591"/>
      <c r="G62" s="591" t="s">
        <v>579</v>
      </c>
      <c r="I62" s="12"/>
      <c r="J62" s="12"/>
      <c r="K62" s="12"/>
      <c r="L62" s="12"/>
      <c r="M62" s="12"/>
      <c r="N62" s="12"/>
      <c r="O62" s="12"/>
      <c r="P62" s="12"/>
      <c r="Q62" s="12"/>
      <c r="R62" s="12"/>
    </row>
    <row r="63" spans="1:23" s="520" customFormat="1" ht="15.75" thickBot="1" x14ac:dyDescent="0.3">
      <c r="A63" s="593" t="s">
        <v>2185</v>
      </c>
      <c r="B63" s="516">
        <v>1500</v>
      </c>
      <c r="C63" s="642"/>
      <c r="D63" s="594"/>
      <c r="E63" s="594"/>
      <c r="F63" s="642"/>
      <c r="G63" s="516">
        <f>B63</f>
        <v>1500</v>
      </c>
      <c r="I63" s="12"/>
      <c r="J63" s="12"/>
      <c r="K63" s="12"/>
      <c r="L63" s="12"/>
      <c r="M63" s="12"/>
      <c r="N63" s="12"/>
      <c r="O63" s="12"/>
      <c r="P63" s="12"/>
      <c r="Q63" s="12"/>
      <c r="R63" s="12"/>
      <c r="W63" s="676"/>
    </row>
    <row r="64" spans="1:23" s="12" customFormat="1" ht="15.75" thickBot="1" x14ac:dyDescent="0.3">
      <c r="A64" s="515" t="s">
        <v>1224</v>
      </c>
      <c r="B64" s="516">
        <v>3200</v>
      </c>
      <c r="C64" s="517">
        <v>150</v>
      </c>
      <c r="D64" s="517">
        <v>160</v>
      </c>
      <c r="E64" s="517">
        <v>5</v>
      </c>
      <c r="F64" s="591"/>
      <c r="G64" s="516">
        <f t="shared" ref="G64:G69" si="1">+B64+C64+D64*E64</f>
        <v>4150</v>
      </c>
      <c r="I64"/>
      <c r="J64"/>
      <c r="K64"/>
      <c r="L64"/>
      <c r="M64"/>
      <c r="N64"/>
      <c r="O64" s="520"/>
      <c r="P64"/>
      <c r="Q64" s="520"/>
      <c r="R64" s="520"/>
      <c r="W64" s="677"/>
    </row>
    <row r="65" spans="1:28" ht="15.75" thickBot="1" x14ac:dyDescent="0.3">
      <c r="A65" s="515" t="s">
        <v>1358</v>
      </c>
      <c r="B65" s="516">
        <v>3200</v>
      </c>
      <c r="C65" s="517">
        <v>150</v>
      </c>
      <c r="D65" s="517">
        <v>160</v>
      </c>
      <c r="E65" s="517">
        <v>4</v>
      </c>
      <c r="F65" s="518"/>
      <c r="G65" s="516">
        <f t="shared" si="1"/>
        <v>3990</v>
      </c>
    </row>
    <row r="66" spans="1:28" ht="15.75" thickBot="1" x14ac:dyDescent="0.3">
      <c r="A66" s="515" t="s">
        <v>1406</v>
      </c>
      <c r="B66" s="516">
        <v>3200</v>
      </c>
      <c r="C66" s="517">
        <v>150</v>
      </c>
      <c r="D66" s="517">
        <v>160</v>
      </c>
      <c r="E66" s="517">
        <v>3</v>
      </c>
      <c r="F66" s="518"/>
      <c r="G66" s="516">
        <f t="shared" si="1"/>
        <v>3830</v>
      </c>
    </row>
    <row r="67" spans="1:28" ht="15.75" thickBot="1" x14ac:dyDescent="0.3">
      <c r="A67" s="515" t="s">
        <v>1429</v>
      </c>
      <c r="B67" s="516">
        <v>3200</v>
      </c>
      <c r="C67" s="517">
        <v>150</v>
      </c>
      <c r="D67" s="517">
        <v>160</v>
      </c>
      <c r="E67" s="517">
        <v>2</v>
      </c>
      <c r="F67" s="518"/>
      <c r="G67" s="516">
        <f t="shared" si="1"/>
        <v>3670</v>
      </c>
    </row>
    <row r="68" spans="1:28" ht="15.75" thickBot="1" x14ac:dyDescent="0.3">
      <c r="A68" s="515" t="s">
        <v>1430</v>
      </c>
      <c r="B68" s="516">
        <v>3200</v>
      </c>
      <c r="C68" s="515">
        <v>150</v>
      </c>
      <c r="D68" s="515">
        <v>160</v>
      </c>
      <c r="E68" s="515">
        <v>1</v>
      </c>
      <c r="F68" s="515"/>
      <c r="G68" s="516">
        <f t="shared" si="1"/>
        <v>3510</v>
      </c>
      <c r="J68" s="1310" t="s">
        <v>585</v>
      </c>
      <c r="K68" s="1311"/>
      <c r="L68" s="1311"/>
      <c r="M68" s="1311"/>
      <c r="N68" s="1311"/>
      <c r="O68" s="1311"/>
      <c r="P68" s="1311"/>
      <c r="Q68" s="1311"/>
      <c r="R68" s="1411"/>
      <c r="T68" s="1310" t="s">
        <v>585</v>
      </c>
      <c r="U68" s="1311"/>
      <c r="V68" s="1311"/>
      <c r="W68" s="1311"/>
      <c r="X68" s="1311"/>
      <c r="Y68" s="1311"/>
      <c r="Z68" s="1311"/>
      <c r="AA68" s="1311"/>
      <c r="AB68" s="1311"/>
    </row>
    <row r="69" spans="1:28" ht="15.75" thickBot="1" x14ac:dyDescent="0.3">
      <c r="A69" s="515" t="s">
        <v>154</v>
      </c>
      <c r="B69" s="516">
        <v>3200</v>
      </c>
      <c r="C69" s="515">
        <v>150</v>
      </c>
      <c r="D69" s="515">
        <v>0</v>
      </c>
      <c r="E69" s="515">
        <v>0</v>
      </c>
      <c r="F69" s="515"/>
      <c r="G69" s="516">
        <f t="shared" si="1"/>
        <v>3350</v>
      </c>
      <c r="J69" s="1307" t="s">
        <v>2142</v>
      </c>
      <c r="K69" s="1308"/>
      <c r="L69" s="1308"/>
      <c r="M69" s="1308"/>
      <c r="N69" s="1308"/>
      <c r="O69" s="1308"/>
      <c r="P69" s="1308"/>
      <c r="Q69" s="1308"/>
      <c r="R69" s="1412"/>
      <c r="T69" s="1307" t="s">
        <v>2138</v>
      </c>
      <c r="U69" s="1308"/>
      <c r="V69" s="1308"/>
      <c r="W69" s="1308"/>
      <c r="X69" s="1308"/>
      <c r="Y69" s="1308"/>
      <c r="Z69" s="1308"/>
      <c r="AA69" s="1308"/>
      <c r="AB69" s="1308"/>
    </row>
    <row r="70" spans="1:28" s="520" customFormat="1" ht="15.75" thickBot="1" x14ac:dyDescent="0.3">
      <c r="A70" s="1313" t="s">
        <v>590</v>
      </c>
      <c r="B70" s="1314"/>
      <c r="C70" s="1314"/>
      <c r="D70" s="1314"/>
      <c r="E70" s="1314"/>
      <c r="F70" s="1315"/>
      <c r="G70" s="627">
        <f>SUM(G63:G69)</f>
        <v>24000</v>
      </c>
      <c r="J70" s="1310" t="s">
        <v>1289</v>
      </c>
      <c r="K70" s="1311"/>
      <c r="L70" s="1311"/>
      <c r="M70" s="1311"/>
      <c r="N70" s="1311"/>
      <c r="O70" s="1311"/>
      <c r="P70" s="1311"/>
      <c r="Q70" s="1311"/>
      <c r="R70" s="1411"/>
      <c r="T70" s="1310" t="s">
        <v>1289</v>
      </c>
      <c r="U70" s="1311"/>
      <c r="V70" s="1311"/>
      <c r="W70" s="1311"/>
      <c r="X70" s="1311"/>
      <c r="Y70" s="1311"/>
      <c r="Z70" s="1311"/>
      <c r="AA70" s="1311"/>
      <c r="AB70" s="1311"/>
    </row>
    <row r="71" spans="1:28" ht="52.5" thickBot="1" x14ac:dyDescent="0.3">
      <c r="J71" s="700" t="s">
        <v>2181</v>
      </c>
      <c r="K71" s="662" t="s">
        <v>575</v>
      </c>
      <c r="L71" s="662" t="s">
        <v>587</v>
      </c>
      <c r="M71" s="662" t="s">
        <v>588</v>
      </c>
      <c r="N71" s="662" t="s">
        <v>589</v>
      </c>
      <c r="O71" s="662" t="s">
        <v>579</v>
      </c>
      <c r="P71" s="662" t="s">
        <v>231</v>
      </c>
      <c r="Q71" s="662" t="s">
        <v>2182</v>
      </c>
      <c r="R71" s="662" t="s">
        <v>2183</v>
      </c>
      <c r="T71" s="660" t="s">
        <v>2181</v>
      </c>
      <c r="U71" s="661" t="s">
        <v>575</v>
      </c>
      <c r="V71" s="662" t="s">
        <v>587</v>
      </c>
      <c r="W71" s="678" t="s">
        <v>588</v>
      </c>
      <c r="X71" s="662" t="s">
        <v>589</v>
      </c>
      <c r="Y71" s="661" t="s">
        <v>579</v>
      </c>
      <c r="Z71" s="661" t="s">
        <v>231</v>
      </c>
      <c r="AA71" s="661" t="s">
        <v>2182</v>
      </c>
      <c r="AB71" s="661" t="s">
        <v>2183</v>
      </c>
    </row>
    <row r="72" spans="1:28" ht="15.75" thickBot="1" x14ac:dyDescent="0.3">
      <c r="A72" s="1310" t="s">
        <v>585</v>
      </c>
      <c r="B72" s="1311"/>
      <c r="C72" s="1311"/>
      <c r="D72" s="1311"/>
      <c r="E72" s="1311"/>
      <c r="F72" s="1311"/>
      <c r="G72" s="1312"/>
      <c r="J72" s="684" t="s">
        <v>384</v>
      </c>
      <c r="K72" s="657">
        <v>2950</v>
      </c>
      <c r="L72" s="658">
        <v>0</v>
      </c>
      <c r="M72" s="658">
        <v>0</v>
      </c>
      <c r="N72" s="658">
        <v>0</v>
      </c>
      <c r="O72" s="657">
        <f>SUM(K72:M72)</f>
        <v>2950</v>
      </c>
      <c r="P72" s="657">
        <v>2950</v>
      </c>
      <c r="Q72" s="659">
        <v>41018</v>
      </c>
      <c r="R72" s="685">
        <f>+O72-P72</f>
        <v>0</v>
      </c>
      <c r="T72" s="666" t="s">
        <v>384</v>
      </c>
      <c r="U72" s="667">
        <v>3000</v>
      </c>
      <c r="V72" s="668">
        <v>0</v>
      </c>
      <c r="W72" s="679">
        <v>0</v>
      </c>
      <c r="X72" s="668">
        <v>0</v>
      </c>
      <c r="Y72" s="667">
        <f>SUM(U72:W72)</f>
        <v>3000</v>
      </c>
      <c r="Z72" s="667">
        <v>3000</v>
      </c>
      <c r="AA72" s="669">
        <v>41022</v>
      </c>
      <c r="AB72" s="667">
        <f>+Y72-Z72</f>
        <v>0</v>
      </c>
    </row>
    <row r="73" spans="1:28" s="520" customFormat="1" ht="15.75" thickBot="1" x14ac:dyDescent="0.3">
      <c r="A73" s="628"/>
      <c r="B73" s="629"/>
      <c r="C73" s="629"/>
      <c r="D73" s="629"/>
      <c r="E73" s="629"/>
      <c r="F73" s="629"/>
      <c r="G73" s="630"/>
      <c r="J73" s="686" t="s">
        <v>1224</v>
      </c>
      <c r="K73" s="643">
        <v>3840</v>
      </c>
      <c r="L73" s="644">
        <v>0</v>
      </c>
      <c r="M73" s="644">
        <v>0</v>
      </c>
      <c r="N73" s="644">
        <v>0</v>
      </c>
      <c r="O73" s="657">
        <f t="shared" ref="O73:O93" si="2">SUM(K73:M73)</f>
        <v>3840</v>
      </c>
      <c r="P73" s="643">
        <v>3840</v>
      </c>
      <c r="Q73" s="645">
        <v>41384</v>
      </c>
      <c r="R73" s="687">
        <f>+R72+O73-P73</f>
        <v>0</v>
      </c>
      <c r="T73" s="670" t="s">
        <v>1224</v>
      </c>
      <c r="U73" s="671">
        <v>3840</v>
      </c>
      <c r="V73" s="672">
        <v>150</v>
      </c>
      <c r="W73" s="680">
        <v>0</v>
      </c>
      <c r="X73" s="672">
        <v>0</v>
      </c>
      <c r="Y73" s="667">
        <f t="shared" ref="Y73:Y90" si="3">SUM(U73:W73)</f>
        <v>3990</v>
      </c>
      <c r="Z73" s="671">
        <v>3610</v>
      </c>
      <c r="AA73" s="673">
        <v>41022</v>
      </c>
      <c r="AB73" s="671">
        <f>+AB72+Y73-Z73</f>
        <v>380</v>
      </c>
    </row>
    <row r="74" spans="1:28" s="520" customFormat="1" ht="15.75" thickBot="1" x14ac:dyDescent="0.3">
      <c r="A74" s="628"/>
      <c r="B74" s="629"/>
      <c r="C74" s="629"/>
      <c r="D74" s="629"/>
      <c r="E74" s="629"/>
      <c r="F74" s="629"/>
      <c r="G74" s="630"/>
      <c r="J74" s="233" t="s">
        <v>1358</v>
      </c>
      <c r="K74" s="646">
        <v>3840</v>
      </c>
      <c r="L74" s="388">
        <v>150</v>
      </c>
      <c r="M74" s="388">
        <v>192</v>
      </c>
      <c r="N74" s="388">
        <v>1</v>
      </c>
      <c r="O74" s="657">
        <f t="shared" si="2"/>
        <v>4182</v>
      </c>
      <c r="P74" s="388"/>
      <c r="Q74" s="388"/>
      <c r="R74" s="687">
        <f>+R73+O74-P74</f>
        <v>4182</v>
      </c>
      <c r="T74" s="674" t="s">
        <v>1358</v>
      </c>
      <c r="U74" s="671">
        <v>3840</v>
      </c>
      <c r="V74" s="674">
        <v>150</v>
      </c>
      <c r="W74" s="681">
        <f>+U74*0.05*X74</f>
        <v>3072</v>
      </c>
      <c r="X74" s="674">
        <v>16</v>
      </c>
      <c r="Y74" s="667">
        <f t="shared" si="3"/>
        <v>7062</v>
      </c>
      <c r="Z74" s="674"/>
      <c r="AA74" s="674"/>
      <c r="AB74" s="671">
        <f>+AB73+Y74-Z74</f>
        <v>7442</v>
      </c>
    </row>
    <row r="75" spans="1:28" s="520" customFormat="1" ht="15.75" thickBot="1" x14ac:dyDescent="0.3">
      <c r="A75" s="628"/>
      <c r="B75" s="629"/>
      <c r="C75" s="629"/>
      <c r="D75" s="629"/>
      <c r="E75" s="629"/>
      <c r="F75" s="629"/>
      <c r="G75" s="630"/>
      <c r="J75" s="686" t="s">
        <v>1406</v>
      </c>
      <c r="K75" s="643">
        <v>3840</v>
      </c>
      <c r="L75" s="644">
        <v>150</v>
      </c>
      <c r="M75" s="644">
        <v>0</v>
      </c>
      <c r="N75" s="644">
        <v>0</v>
      </c>
      <c r="O75" s="657">
        <f t="shared" si="2"/>
        <v>3990</v>
      </c>
      <c r="P75" s="643">
        <v>4182</v>
      </c>
      <c r="Q75" s="645">
        <v>41429</v>
      </c>
      <c r="R75" s="687">
        <f>+R74+O75-P75</f>
        <v>3990</v>
      </c>
      <c r="T75" s="670" t="s">
        <v>1406</v>
      </c>
      <c r="U75" s="671">
        <v>3840</v>
      </c>
      <c r="V75" s="672">
        <v>150</v>
      </c>
      <c r="W75" s="681">
        <f t="shared" ref="W75:W90" si="4">+U75*0.05*X75</f>
        <v>0</v>
      </c>
      <c r="X75" s="672">
        <v>0</v>
      </c>
      <c r="Y75" s="667">
        <f t="shared" si="3"/>
        <v>3990</v>
      </c>
      <c r="Z75" s="671">
        <v>4182</v>
      </c>
      <c r="AA75" s="673">
        <v>41074</v>
      </c>
      <c r="AB75" s="671">
        <f t="shared" ref="AB75:AB90" si="5">+AB74+Y75-Z75</f>
        <v>7250</v>
      </c>
    </row>
    <row r="76" spans="1:28" s="520" customFormat="1" ht="15.75" thickBot="1" x14ac:dyDescent="0.3">
      <c r="A76" s="628"/>
      <c r="B76" s="629"/>
      <c r="C76" s="629"/>
      <c r="D76" s="629"/>
      <c r="E76" s="629"/>
      <c r="F76" s="629"/>
      <c r="G76" s="630"/>
      <c r="J76" s="233"/>
      <c r="K76" s="388"/>
      <c r="L76" s="388"/>
      <c r="M76" s="388"/>
      <c r="N76" s="388"/>
      <c r="O76" s="657">
        <f t="shared" si="2"/>
        <v>0</v>
      </c>
      <c r="P76" s="643">
        <v>3840</v>
      </c>
      <c r="Q76" s="645">
        <v>41450</v>
      </c>
      <c r="R76" s="687">
        <f t="shared" ref="R76:R93" si="6">+R75+O76-P76</f>
        <v>150</v>
      </c>
      <c r="T76" s="670" t="s">
        <v>1429</v>
      </c>
      <c r="U76" s="671">
        <v>3840</v>
      </c>
      <c r="V76" s="672">
        <v>150</v>
      </c>
      <c r="W76" s="681">
        <f t="shared" si="4"/>
        <v>2688</v>
      </c>
      <c r="X76" s="672">
        <v>14</v>
      </c>
      <c r="Y76" s="667">
        <f t="shared" si="3"/>
        <v>6678</v>
      </c>
      <c r="Z76" s="674"/>
      <c r="AA76" s="674"/>
      <c r="AB76" s="671">
        <f t="shared" si="5"/>
        <v>13928</v>
      </c>
    </row>
    <row r="77" spans="1:28" s="520" customFormat="1" ht="15.75" thickBot="1" x14ac:dyDescent="0.3">
      <c r="A77" s="628"/>
      <c r="B77" s="629"/>
      <c r="C77" s="629"/>
      <c r="D77" s="629"/>
      <c r="E77" s="629"/>
      <c r="F77" s="629"/>
      <c r="G77" s="630"/>
      <c r="J77" s="688" t="s">
        <v>1429</v>
      </c>
      <c r="K77" s="647">
        <v>3840</v>
      </c>
      <c r="L77" s="648">
        <v>150</v>
      </c>
      <c r="M77" s="388">
        <f>+K77*0.05*N77</f>
        <v>192</v>
      </c>
      <c r="N77" s="648">
        <v>1</v>
      </c>
      <c r="O77" s="657">
        <f t="shared" si="2"/>
        <v>4182</v>
      </c>
      <c r="P77" s="388"/>
      <c r="Q77" s="388"/>
      <c r="R77" s="687">
        <f t="shared" si="6"/>
        <v>4332</v>
      </c>
      <c r="T77" s="670" t="s">
        <v>1430</v>
      </c>
      <c r="U77" s="671">
        <v>3840</v>
      </c>
      <c r="V77" s="672">
        <v>150</v>
      </c>
      <c r="W77" s="681">
        <f t="shared" si="4"/>
        <v>0</v>
      </c>
      <c r="X77" s="672"/>
      <c r="Y77" s="667">
        <f t="shared" si="3"/>
        <v>3990</v>
      </c>
      <c r="Z77" s="671">
        <v>4182</v>
      </c>
      <c r="AA77" s="673">
        <v>41124</v>
      </c>
      <c r="AB77" s="671">
        <f t="shared" si="5"/>
        <v>13736</v>
      </c>
    </row>
    <row r="78" spans="1:28" s="520" customFormat="1" ht="15.75" thickBot="1" x14ac:dyDescent="0.3">
      <c r="A78" s="628"/>
      <c r="B78" s="629"/>
      <c r="C78" s="629"/>
      <c r="D78" s="629"/>
      <c r="E78" s="629"/>
      <c r="F78" s="629"/>
      <c r="G78" s="630"/>
      <c r="J78" s="686" t="s">
        <v>1430</v>
      </c>
      <c r="K78" s="643">
        <v>3840</v>
      </c>
      <c r="L78" s="644">
        <v>150</v>
      </c>
      <c r="M78" s="388">
        <f t="shared" ref="M78:M93" si="7">+K78*0.05*N78</f>
        <v>192</v>
      </c>
      <c r="N78" s="644">
        <v>1</v>
      </c>
      <c r="O78" s="657">
        <f t="shared" si="2"/>
        <v>4182</v>
      </c>
      <c r="P78" s="643">
        <v>3000</v>
      </c>
      <c r="Q78" s="645">
        <v>41501</v>
      </c>
      <c r="R78" s="687">
        <f t="shared" si="6"/>
        <v>5514</v>
      </c>
      <c r="T78" s="670" t="s">
        <v>154</v>
      </c>
      <c r="U78" s="671">
        <v>3840</v>
      </c>
      <c r="V78" s="672">
        <v>150</v>
      </c>
      <c r="W78" s="681">
        <f t="shared" si="4"/>
        <v>0</v>
      </c>
      <c r="X78" s="672"/>
      <c r="Y78" s="667">
        <f t="shared" si="3"/>
        <v>3990</v>
      </c>
      <c r="Z78" s="671">
        <v>4182</v>
      </c>
      <c r="AA78" s="673">
        <v>41180</v>
      </c>
      <c r="AB78" s="671">
        <f t="shared" si="5"/>
        <v>13544</v>
      </c>
    </row>
    <row r="79" spans="1:28" s="520" customFormat="1" ht="15.75" thickBot="1" x14ac:dyDescent="0.3">
      <c r="A79" s="628"/>
      <c r="B79" s="629"/>
      <c r="C79" s="629"/>
      <c r="D79" s="629"/>
      <c r="E79" s="629"/>
      <c r="F79" s="629"/>
      <c r="G79" s="630"/>
      <c r="J79" s="686"/>
      <c r="K79" s="643"/>
      <c r="L79" s="644"/>
      <c r="M79" s="388"/>
      <c r="N79" s="644"/>
      <c r="O79" s="657">
        <f t="shared" si="2"/>
        <v>0</v>
      </c>
      <c r="P79" s="643">
        <v>4182</v>
      </c>
      <c r="Q79" s="645">
        <v>41522</v>
      </c>
      <c r="R79" s="687">
        <f t="shared" si="6"/>
        <v>1332</v>
      </c>
      <c r="T79" s="670" t="s">
        <v>155</v>
      </c>
      <c r="U79" s="671">
        <v>3840</v>
      </c>
      <c r="V79" s="672">
        <v>150</v>
      </c>
      <c r="W79" s="681">
        <f t="shared" si="4"/>
        <v>2112</v>
      </c>
      <c r="X79" s="672">
        <v>11</v>
      </c>
      <c r="Y79" s="667">
        <f t="shared" si="3"/>
        <v>6102</v>
      </c>
      <c r="Z79" s="674"/>
      <c r="AA79" s="674"/>
      <c r="AB79" s="671">
        <f t="shared" si="5"/>
        <v>19646</v>
      </c>
    </row>
    <row r="80" spans="1:28" s="520" customFormat="1" ht="15.75" thickBot="1" x14ac:dyDescent="0.3">
      <c r="A80" s="628"/>
      <c r="B80" s="629"/>
      <c r="C80" s="629"/>
      <c r="D80" s="629"/>
      <c r="E80" s="629"/>
      <c r="F80" s="629"/>
      <c r="G80" s="630"/>
      <c r="J80" s="686"/>
      <c r="K80" s="643"/>
      <c r="L80" s="644"/>
      <c r="M80" s="388">
        <f t="shared" si="7"/>
        <v>0</v>
      </c>
      <c r="N80" s="644"/>
      <c r="O80" s="657">
        <f t="shared" si="2"/>
        <v>0</v>
      </c>
      <c r="P80" s="643">
        <v>1187</v>
      </c>
      <c r="Q80" s="645">
        <v>41530</v>
      </c>
      <c r="R80" s="687">
        <f t="shared" si="6"/>
        <v>145</v>
      </c>
      <c r="T80" s="670" t="s">
        <v>156</v>
      </c>
      <c r="U80" s="671">
        <v>3840</v>
      </c>
      <c r="V80" s="672">
        <v>150</v>
      </c>
      <c r="W80" s="681">
        <f t="shared" si="4"/>
        <v>0</v>
      </c>
      <c r="X80" s="672"/>
      <c r="Y80" s="667">
        <f t="shared" si="3"/>
        <v>3990</v>
      </c>
      <c r="Z80" s="671">
        <v>4182</v>
      </c>
      <c r="AA80" s="675">
        <v>41241</v>
      </c>
      <c r="AB80" s="671">
        <f t="shared" si="5"/>
        <v>19454</v>
      </c>
    </row>
    <row r="81" spans="1:28" s="520" customFormat="1" ht="15.75" thickBot="1" x14ac:dyDescent="0.3">
      <c r="A81" s="628"/>
      <c r="B81" s="629"/>
      <c r="C81" s="629"/>
      <c r="D81" s="629"/>
      <c r="E81" s="629"/>
      <c r="F81" s="629"/>
      <c r="G81" s="630"/>
      <c r="J81" s="686" t="s">
        <v>154</v>
      </c>
      <c r="K81" s="643">
        <v>3840</v>
      </c>
      <c r="L81" s="644">
        <v>150</v>
      </c>
      <c r="M81" s="388">
        <f t="shared" si="7"/>
        <v>0</v>
      </c>
      <c r="N81" s="644">
        <v>0</v>
      </c>
      <c r="O81" s="657">
        <f t="shared" si="2"/>
        <v>3990</v>
      </c>
      <c r="P81" s="643">
        <v>3840</v>
      </c>
      <c r="Q81" s="645">
        <v>41543</v>
      </c>
      <c r="R81" s="687">
        <f t="shared" si="6"/>
        <v>295</v>
      </c>
      <c r="T81" s="670" t="s">
        <v>199</v>
      </c>
      <c r="U81" s="671">
        <v>3840</v>
      </c>
      <c r="V81" s="672">
        <v>150</v>
      </c>
      <c r="W81" s="681">
        <f t="shared" si="4"/>
        <v>1728</v>
      </c>
      <c r="X81" s="672">
        <v>9</v>
      </c>
      <c r="Y81" s="667">
        <f t="shared" si="3"/>
        <v>5718</v>
      </c>
      <c r="Z81" s="674"/>
      <c r="AA81" s="674"/>
      <c r="AB81" s="671">
        <f t="shared" si="5"/>
        <v>25172</v>
      </c>
    </row>
    <row r="82" spans="1:28" s="520" customFormat="1" ht="15.75" thickBot="1" x14ac:dyDescent="0.3">
      <c r="A82" s="628"/>
      <c r="B82" s="629"/>
      <c r="C82" s="629"/>
      <c r="D82" s="629"/>
      <c r="E82" s="629"/>
      <c r="F82" s="629"/>
      <c r="G82" s="630"/>
      <c r="J82" s="686" t="s">
        <v>155</v>
      </c>
      <c r="K82" s="649">
        <v>3840</v>
      </c>
      <c r="L82" s="648">
        <v>150</v>
      </c>
      <c r="M82" s="388">
        <f t="shared" si="7"/>
        <v>768</v>
      </c>
      <c r="N82" s="648">
        <v>4</v>
      </c>
      <c r="O82" s="657">
        <f t="shared" si="2"/>
        <v>4758</v>
      </c>
      <c r="P82" s="388"/>
      <c r="Q82" s="388"/>
      <c r="R82" s="687">
        <f t="shared" si="6"/>
        <v>5053</v>
      </c>
      <c r="T82" s="670" t="s">
        <v>380</v>
      </c>
      <c r="U82" s="671">
        <v>3840</v>
      </c>
      <c r="V82" s="672">
        <v>150</v>
      </c>
      <c r="W82" s="681">
        <f t="shared" si="4"/>
        <v>1536</v>
      </c>
      <c r="X82" s="672">
        <v>8</v>
      </c>
      <c r="Y82" s="667">
        <f t="shared" si="3"/>
        <v>5526</v>
      </c>
      <c r="Z82" s="674"/>
      <c r="AA82" s="674"/>
      <c r="AB82" s="671">
        <f t="shared" si="5"/>
        <v>30698</v>
      </c>
    </row>
    <row r="83" spans="1:28" s="520" customFormat="1" ht="15.75" thickBot="1" x14ac:dyDescent="0.3">
      <c r="A83" s="628"/>
      <c r="B83" s="629"/>
      <c r="C83" s="629"/>
      <c r="D83" s="629"/>
      <c r="E83" s="629"/>
      <c r="F83" s="629"/>
      <c r="G83" s="630"/>
      <c r="J83" s="686" t="s">
        <v>156</v>
      </c>
      <c r="K83" s="649">
        <v>3840</v>
      </c>
      <c r="L83" s="648">
        <v>150</v>
      </c>
      <c r="M83" s="388">
        <f t="shared" si="7"/>
        <v>576</v>
      </c>
      <c r="N83" s="648">
        <v>3</v>
      </c>
      <c r="O83" s="657">
        <f t="shared" si="2"/>
        <v>4566</v>
      </c>
      <c r="P83" s="388"/>
      <c r="Q83" s="388"/>
      <c r="R83" s="687">
        <f t="shared" si="6"/>
        <v>9619</v>
      </c>
      <c r="T83" s="670" t="s">
        <v>1171</v>
      </c>
      <c r="U83" s="671">
        <v>3840</v>
      </c>
      <c r="V83" s="672">
        <v>150</v>
      </c>
      <c r="W83" s="681">
        <f t="shared" si="4"/>
        <v>0</v>
      </c>
      <c r="X83" s="672"/>
      <c r="Y83" s="667">
        <f t="shared" si="3"/>
        <v>3990</v>
      </c>
      <c r="Z83" s="671">
        <v>4182</v>
      </c>
      <c r="AA83" s="673">
        <v>41333</v>
      </c>
      <c r="AB83" s="671">
        <f t="shared" si="5"/>
        <v>30506</v>
      </c>
    </row>
    <row r="84" spans="1:28" s="520" customFormat="1" ht="15.75" thickBot="1" x14ac:dyDescent="0.3">
      <c r="A84" s="628"/>
      <c r="B84" s="629"/>
      <c r="C84" s="629"/>
      <c r="D84" s="629"/>
      <c r="E84" s="629"/>
      <c r="F84" s="629"/>
      <c r="G84" s="630"/>
      <c r="J84" s="686" t="s">
        <v>199</v>
      </c>
      <c r="K84" s="650">
        <v>3200</v>
      </c>
      <c r="L84" s="648">
        <v>150</v>
      </c>
      <c r="M84" s="388">
        <f t="shared" si="7"/>
        <v>640</v>
      </c>
      <c r="N84" s="648">
        <v>4</v>
      </c>
      <c r="O84" s="657">
        <f t="shared" si="2"/>
        <v>3990</v>
      </c>
      <c r="P84" s="388"/>
      <c r="Q84" s="388"/>
      <c r="R84" s="687">
        <f t="shared" si="6"/>
        <v>13609</v>
      </c>
      <c r="T84" s="670" t="s">
        <v>1185</v>
      </c>
      <c r="U84" s="671">
        <v>3840</v>
      </c>
      <c r="V84" s="672">
        <v>150</v>
      </c>
      <c r="W84" s="681">
        <f t="shared" si="4"/>
        <v>1152</v>
      </c>
      <c r="X84" s="672">
        <v>6</v>
      </c>
      <c r="Y84" s="667">
        <f t="shared" si="3"/>
        <v>5142</v>
      </c>
      <c r="Z84" s="671"/>
      <c r="AA84" s="673"/>
      <c r="AB84" s="671">
        <f t="shared" si="5"/>
        <v>35648</v>
      </c>
    </row>
    <row r="85" spans="1:28" s="520" customFormat="1" ht="15.75" thickBot="1" x14ac:dyDescent="0.3">
      <c r="A85" s="628"/>
      <c r="B85" s="629"/>
      <c r="C85" s="629"/>
      <c r="D85" s="629"/>
      <c r="E85" s="629"/>
      <c r="F85" s="629"/>
      <c r="G85" s="630"/>
      <c r="J85" s="686" t="s">
        <v>380</v>
      </c>
      <c r="K85" s="650">
        <v>3200</v>
      </c>
      <c r="L85" s="648">
        <v>150</v>
      </c>
      <c r="M85" s="388">
        <f t="shared" si="7"/>
        <v>480</v>
      </c>
      <c r="N85" s="648">
        <v>3</v>
      </c>
      <c r="O85" s="657">
        <f t="shared" si="2"/>
        <v>3830</v>
      </c>
      <c r="P85" s="388"/>
      <c r="Q85" s="388"/>
      <c r="R85" s="687">
        <f t="shared" si="6"/>
        <v>17439</v>
      </c>
      <c r="T85" s="670" t="s">
        <v>1224</v>
      </c>
      <c r="U85" s="671">
        <v>3840</v>
      </c>
      <c r="V85" s="672">
        <v>150</v>
      </c>
      <c r="W85" s="681">
        <f t="shared" si="4"/>
        <v>960</v>
      </c>
      <c r="X85" s="672">
        <v>5</v>
      </c>
      <c r="Y85" s="667">
        <f t="shared" si="3"/>
        <v>4950</v>
      </c>
      <c r="Z85" s="671"/>
      <c r="AA85" s="673"/>
      <c r="AB85" s="671">
        <f t="shared" si="5"/>
        <v>40598</v>
      </c>
    </row>
    <row r="86" spans="1:28" s="520" customFormat="1" ht="15.75" thickBot="1" x14ac:dyDescent="0.3">
      <c r="A86" s="628"/>
      <c r="B86" s="629"/>
      <c r="C86" s="629"/>
      <c r="D86" s="629"/>
      <c r="E86" s="629"/>
      <c r="F86" s="629"/>
      <c r="G86" s="630"/>
      <c r="J86" s="686" t="s">
        <v>1171</v>
      </c>
      <c r="K86" s="650">
        <v>3200</v>
      </c>
      <c r="L86" s="644">
        <v>150</v>
      </c>
      <c r="M86" s="388">
        <f t="shared" si="7"/>
        <v>320</v>
      </c>
      <c r="N86" s="644">
        <v>2</v>
      </c>
      <c r="O86" s="657">
        <f t="shared" si="2"/>
        <v>3670</v>
      </c>
      <c r="P86" s="649">
        <v>7680</v>
      </c>
      <c r="Q86" s="645">
        <v>41323</v>
      </c>
      <c r="R86" s="687">
        <f t="shared" si="6"/>
        <v>13429</v>
      </c>
      <c r="T86" s="670" t="s">
        <v>1358</v>
      </c>
      <c r="U86" s="671">
        <v>3840</v>
      </c>
      <c r="V86" s="672">
        <v>150</v>
      </c>
      <c r="W86" s="681">
        <f t="shared" si="4"/>
        <v>768</v>
      </c>
      <c r="X86" s="672">
        <v>4</v>
      </c>
      <c r="Y86" s="667">
        <f t="shared" si="3"/>
        <v>4758</v>
      </c>
      <c r="Z86" s="671"/>
      <c r="AA86" s="673"/>
      <c r="AB86" s="671">
        <f t="shared" si="5"/>
        <v>45356</v>
      </c>
    </row>
    <row r="87" spans="1:28" s="520" customFormat="1" ht="15.75" thickBot="1" x14ac:dyDescent="0.3">
      <c r="A87" s="628"/>
      <c r="B87" s="629"/>
      <c r="C87" s="629"/>
      <c r="D87" s="629"/>
      <c r="E87" s="629"/>
      <c r="F87" s="629"/>
      <c r="G87" s="630"/>
      <c r="J87" s="686" t="s">
        <v>1185</v>
      </c>
      <c r="K87" s="651">
        <v>3200</v>
      </c>
      <c r="L87" s="644">
        <v>150</v>
      </c>
      <c r="M87" s="388">
        <f t="shared" si="7"/>
        <v>160</v>
      </c>
      <c r="N87" s="644">
        <v>1</v>
      </c>
      <c r="O87" s="657">
        <f t="shared" si="2"/>
        <v>3510</v>
      </c>
      <c r="P87" s="643"/>
      <c r="Q87" s="645"/>
      <c r="R87" s="687">
        <f t="shared" si="6"/>
        <v>16939</v>
      </c>
      <c r="T87" s="670" t="s">
        <v>1406</v>
      </c>
      <c r="U87" s="671">
        <v>3840</v>
      </c>
      <c r="V87" s="672">
        <v>150</v>
      </c>
      <c r="W87" s="681">
        <f t="shared" si="4"/>
        <v>576</v>
      </c>
      <c r="X87" s="672">
        <v>3</v>
      </c>
      <c r="Y87" s="667">
        <f t="shared" si="3"/>
        <v>4566</v>
      </c>
      <c r="Z87" s="671"/>
      <c r="AA87" s="673"/>
      <c r="AB87" s="671">
        <f t="shared" si="5"/>
        <v>49922</v>
      </c>
    </row>
    <row r="88" spans="1:28" s="520" customFormat="1" ht="15.75" thickBot="1" x14ac:dyDescent="0.3">
      <c r="A88" s="628"/>
      <c r="B88" s="629"/>
      <c r="C88" s="629"/>
      <c r="D88" s="629"/>
      <c r="E88" s="629"/>
      <c r="F88" s="629"/>
      <c r="G88" s="630"/>
      <c r="J88" s="686" t="s">
        <v>1224</v>
      </c>
      <c r="K88" s="652">
        <v>3200</v>
      </c>
      <c r="L88" s="644">
        <v>150</v>
      </c>
      <c r="M88" s="388">
        <f t="shared" si="7"/>
        <v>160</v>
      </c>
      <c r="N88" s="644">
        <v>1</v>
      </c>
      <c r="O88" s="657">
        <f t="shared" si="2"/>
        <v>3510</v>
      </c>
      <c r="P88" s="650">
        <v>11520</v>
      </c>
      <c r="Q88" s="645">
        <v>41383</v>
      </c>
      <c r="R88" s="687">
        <f t="shared" si="6"/>
        <v>8929</v>
      </c>
      <c r="T88" s="670" t="s">
        <v>1429</v>
      </c>
      <c r="U88" s="671">
        <v>3840</v>
      </c>
      <c r="V88" s="672">
        <v>150</v>
      </c>
      <c r="W88" s="681">
        <f t="shared" si="4"/>
        <v>384</v>
      </c>
      <c r="X88" s="672">
        <v>2</v>
      </c>
      <c r="Y88" s="667">
        <f t="shared" si="3"/>
        <v>4374</v>
      </c>
      <c r="Z88" s="671"/>
      <c r="AA88" s="673"/>
      <c r="AB88" s="671">
        <f t="shared" si="5"/>
        <v>54296</v>
      </c>
    </row>
    <row r="89" spans="1:28" s="520" customFormat="1" ht="15.75" thickBot="1" x14ac:dyDescent="0.3">
      <c r="A89" s="628"/>
      <c r="B89" s="629"/>
      <c r="C89" s="629"/>
      <c r="D89" s="629"/>
      <c r="E89" s="629"/>
      <c r="F89" s="629"/>
      <c r="G89" s="630"/>
      <c r="J89" s="686" t="s">
        <v>1358</v>
      </c>
      <c r="K89" s="643">
        <v>3200</v>
      </c>
      <c r="L89" s="644">
        <v>150</v>
      </c>
      <c r="M89" s="388">
        <f t="shared" si="7"/>
        <v>640</v>
      </c>
      <c r="N89" s="644">
        <v>4</v>
      </c>
      <c r="O89" s="657">
        <f t="shared" si="2"/>
        <v>3990</v>
      </c>
      <c r="P89" s="651">
        <v>3200</v>
      </c>
      <c r="Q89" s="645">
        <v>41393</v>
      </c>
      <c r="R89" s="687">
        <f t="shared" si="6"/>
        <v>9719</v>
      </c>
      <c r="T89" s="670" t="s">
        <v>1430</v>
      </c>
      <c r="U89" s="671">
        <v>3840</v>
      </c>
      <c r="V89" s="672">
        <v>150</v>
      </c>
      <c r="W89" s="681">
        <f t="shared" si="4"/>
        <v>192</v>
      </c>
      <c r="X89" s="672">
        <v>1</v>
      </c>
      <c r="Y89" s="667">
        <f t="shared" si="3"/>
        <v>4182</v>
      </c>
      <c r="Z89" s="671"/>
      <c r="AA89" s="673"/>
      <c r="AB89" s="671">
        <f t="shared" si="5"/>
        <v>58478</v>
      </c>
    </row>
    <row r="90" spans="1:28" s="520" customFormat="1" ht="15.75" thickBot="1" x14ac:dyDescent="0.3">
      <c r="A90" s="628"/>
      <c r="B90" s="629"/>
      <c r="C90" s="629"/>
      <c r="D90" s="629"/>
      <c r="E90" s="629"/>
      <c r="F90" s="629"/>
      <c r="G90" s="630"/>
      <c r="J90" s="686" t="s">
        <v>1406</v>
      </c>
      <c r="K90" s="643">
        <v>3200</v>
      </c>
      <c r="L90" s="644">
        <v>150</v>
      </c>
      <c r="M90" s="388">
        <f t="shared" si="7"/>
        <v>480</v>
      </c>
      <c r="N90" s="644">
        <v>3</v>
      </c>
      <c r="O90" s="657">
        <f t="shared" si="2"/>
        <v>3830</v>
      </c>
      <c r="P90" s="653">
        <v>3200</v>
      </c>
      <c r="Q90" s="645">
        <v>41404</v>
      </c>
      <c r="R90" s="687">
        <f t="shared" si="6"/>
        <v>10349</v>
      </c>
      <c r="T90" s="670" t="s">
        <v>154</v>
      </c>
      <c r="U90" s="671">
        <v>3840</v>
      </c>
      <c r="V90" s="672">
        <v>150</v>
      </c>
      <c r="W90" s="681">
        <f t="shared" si="4"/>
        <v>0</v>
      </c>
      <c r="X90" s="672"/>
      <c r="Y90" s="667">
        <f t="shared" si="3"/>
        <v>3990</v>
      </c>
      <c r="Z90" s="671"/>
      <c r="AA90" s="673"/>
      <c r="AB90" s="671">
        <f t="shared" si="5"/>
        <v>62468</v>
      </c>
    </row>
    <row r="91" spans="1:28" s="520" customFormat="1" ht="15.75" thickBot="1" x14ac:dyDescent="0.3">
      <c r="A91" s="628"/>
      <c r="B91" s="629"/>
      <c r="C91" s="629"/>
      <c r="D91" s="629"/>
      <c r="E91" s="629"/>
      <c r="F91" s="629"/>
      <c r="G91" s="630"/>
      <c r="J91" s="686" t="s">
        <v>1429</v>
      </c>
      <c r="K91" s="654">
        <v>3200</v>
      </c>
      <c r="L91" s="655">
        <v>150</v>
      </c>
      <c r="M91" s="656">
        <f t="shared" si="7"/>
        <v>320</v>
      </c>
      <c r="N91" s="644">
        <v>2</v>
      </c>
      <c r="O91" s="657">
        <f t="shared" si="2"/>
        <v>3670</v>
      </c>
      <c r="P91" s="643"/>
      <c r="Q91" s="645"/>
      <c r="R91" s="687">
        <f t="shared" si="6"/>
        <v>14019</v>
      </c>
      <c r="T91" s="670"/>
      <c r="U91" s="671"/>
      <c r="V91" s="672"/>
      <c r="W91" s="680"/>
      <c r="X91" s="672"/>
      <c r="Y91" s="671"/>
      <c r="Z91" s="671"/>
      <c r="AA91" s="673"/>
      <c r="AB91" s="671"/>
    </row>
    <row r="92" spans="1:28" s="520" customFormat="1" ht="15.75" thickBot="1" x14ac:dyDescent="0.3">
      <c r="A92" s="628"/>
      <c r="B92" s="629"/>
      <c r="C92" s="629"/>
      <c r="D92" s="629"/>
      <c r="E92" s="629"/>
      <c r="F92" s="629"/>
      <c r="G92" s="630"/>
      <c r="J92" s="686" t="s">
        <v>1430</v>
      </c>
      <c r="K92" s="654">
        <v>3200</v>
      </c>
      <c r="L92" s="655">
        <v>150</v>
      </c>
      <c r="M92" s="656">
        <f t="shared" si="7"/>
        <v>160</v>
      </c>
      <c r="N92" s="644">
        <v>1</v>
      </c>
      <c r="O92" s="657">
        <f t="shared" si="2"/>
        <v>3510</v>
      </c>
      <c r="P92" s="643"/>
      <c r="Q92" s="645"/>
      <c r="R92" s="687">
        <f t="shared" si="6"/>
        <v>17529</v>
      </c>
      <c r="T92" s="663" t="s">
        <v>2184</v>
      </c>
      <c r="U92" s="664">
        <f>SUM(U72:U91)</f>
        <v>72120</v>
      </c>
      <c r="V92" s="664">
        <f>SUM(V72:V91)</f>
        <v>2700</v>
      </c>
      <c r="W92" s="682">
        <f>SUM(W72:W91)</f>
        <v>15168</v>
      </c>
      <c r="X92" s="664"/>
      <c r="Y92" s="664">
        <f>SUM(Y72:Y91)</f>
        <v>89988</v>
      </c>
      <c r="Z92" s="664">
        <f>SUM(Z72:Z91)</f>
        <v>27520</v>
      </c>
      <c r="AA92" s="665"/>
      <c r="AB92" s="664">
        <f>+Y92-Z92</f>
        <v>62468</v>
      </c>
    </row>
    <row r="93" spans="1:28" s="520" customFormat="1" ht="15.75" thickBot="1" x14ac:dyDescent="0.3">
      <c r="A93" s="628"/>
      <c r="B93" s="629"/>
      <c r="C93" s="629"/>
      <c r="D93" s="629"/>
      <c r="E93" s="629"/>
      <c r="F93" s="629"/>
      <c r="G93" s="630"/>
      <c r="J93" s="686" t="s">
        <v>154</v>
      </c>
      <c r="K93" s="654">
        <v>3200</v>
      </c>
      <c r="L93" s="655">
        <v>150</v>
      </c>
      <c r="M93" s="656">
        <f t="shared" si="7"/>
        <v>0</v>
      </c>
      <c r="N93" s="644"/>
      <c r="O93" s="657">
        <f t="shared" si="2"/>
        <v>3350</v>
      </c>
      <c r="P93" s="654">
        <v>10530</v>
      </c>
      <c r="Q93" s="645">
        <v>41538</v>
      </c>
      <c r="R93" s="687">
        <f t="shared" si="6"/>
        <v>10349</v>
      </c>
      <c r="T93" s="515"/>
      <c r="U93" s="516"/>
      <c r="V93" s="517"/>
      <c r="W93" s="683"/>
      <c r="X93" s="517"/>
      <c r="Y93" s="516"/>
      <c r="Z93" s="516"/>
      <c r="AA93" s="633"/>
      <c r="AB93" s="516"/>
    </row>
    <row r="94" spans="1:28" s="520" customFormat="1" ht="15.75" thickBot="1" x14ac:dyDescent="0.3">
      <c r="A94" s="628"/>
      <c r="B94" s="629"/>
      <c r="C94" s="629"/>
      <c r="D94" s="629"/>
      <c r="E94" s="629"/>
      <c r="F94" s="629"/>
      <c r="G94" s="630"/>
      <c r="J94" s="686"/>
      <c r="K94" s="643"/>
      <c r="L94" s="644"/>
      <c r="M94" s="644"/>
      <c r="N94" s="644"/>
      <c r="O94" s="643"/>
      <c r="P94" s="643"/>
      <c r="Q94" s="645"/>
      <c r="R94" s="687"/>
      <c r="W94" s="676"/>
    </row>
    <row r="95" spans="1:28" s="520" customFormat="1" ht="15.75" thickBot="1" x14ac:dyDescent="0.3">
      <c r="A95" s="628"/>
      <c r="B95" s="629"/>
      <c r="C95" s="629"/>
      <c r="D95" s="629"/>
      <c r="E95" s="629"/>
      <c r="F95" s="629"/>
      <c r="G95" s="630"/>
      <c r="J95" s="689" t="s">
        <v>2184</v>
      </c>
      <c r="K95" s="664">
        <f t="shared" ref="K95:P95" si="8">SUM(K72:K94)</f>
        <v>65670</v>
      </c>
      <c r="L95" s="664">
        <f t="shared" si="8"/>
        <v>2550</v>
      </c>
      <c r="M95" s="664">
        <f t="shared" si="8"/>
        <v>5280</v>
      </c>
      <c r="N95" s="664">
        <f t="shared" si="8"/>
        <v>31</v>
      </c>
      <c r="O95" s="664">
        <f t="shared" si="8"/>
        <v>73500</v>
      </c>
      <c r="P95" s="664">
        <f t="shared" si="8"/>
        <v>63151</v>
      </c>
      <c r="Q95" s="665"/>
      <c r="R95" s="690">
        <f>+O95-P95</f>
        <v>10349</v>
      </c>
      <c r="W95" s="676"/>
    </row>
    <row r="96" spans="1:28" s="520" customFormat="1" ht="15.75" thickBot="1" x14ac:dyDescent="0.3">
      <c r="A96" s="628"/>
      <c r="B96" s="629"/>
      <c r="C96" s="629"/>
      <c r="D96" s="629"/>
      <c r="E96" s="629"/>
      <c r="F96" s="629"/>
      <c r="G96" s="630"/>
      <c r="J96" s="515"/>
      <c r="K96" s="516"/>
      <c r="L96" s="517"/>
      <c r="M96" s="517"/>
      <c r="N96" s="517"/>
      <c r="O96" s="516"/>
      <c r="P96" s="516"/>
      <c r="Q96" s="633"/>
      <c r="R96" s="516"/>
      <c r="W96" s="676"/>
    </row>
    <row r="97" spans="1:23" ht="15.75" thickBot="1" x14ac:dyDescent="0.3">
      <c r="A97" s="1307" t="s">
        <v>2142</v>
      </c>
      <c r="B97" s="1308"/>
      <c r="C97" s="1308"/>
      <c r="D97" s="1308"/>
      <c r="E97" s="1308"/>
      <c r="F97" s="1308"/>
      <c r="G97" s="1309"/>
      <c r="I97" s="520"/>
      <c r="J97" s="520"/>
      <c r="K97" s="520"/>
      <c r="L97" s="520"/>
      <c r="M97" s="520"/>
      <c r="N97" s="520"/>
      <c r="P97" s="520"/>
      <c r="S97" s="520"/>
    </row>
    <row r="98" spans="1:23" ht="15.75" thickBot="1" x14ac:dyDescent="0.3">
      <c r="A98" s="1310" t="s">
        <v>1289</v>
      </c>
      <c r="B98" s="1311"/>
      <c r="C98" s="1311"/>
      <c r="D98" s="1311"/>
      <c r="E98" s="1311"/>
      <c r="F98" s="1311"/>
      <c r="G98" s="1312"/>
      <c r="I98" s="520"/>
      <c r="J98" s="520"/>
      <c r="K98" s="520"/>
      <c r="L98" s="520"/>
      <c r="M98" s="520"/>
      <c r="N98" s="520"/>
      <c r="P98" s="520"/>
      <c r="S98" s="520"/>
    </row>
    <row r="99" spans="1:23" ht="27" thickBot="1" x14ac:dyDescent="0.3">
      <c r="A99" s="593" t="s">
        <v>586</v>
      </c>
      <c r="B99" s="591" t="s">
        <v>575</v>
      </c>
      <c r="C99" s="591" t="s">
        <v>587</v>
      </c>
      <c r="D99" s="594" t="s">
        <v>588</v>
      </c>
      <c r="E99" s="594" t="s">
        <v>589</v>
      </c>
      <c r="F99" s="591"/>
      <c r="G99" s="591" t="s">
        <v>579</v>
      </c>
      <c r="I99" s="520"/>
      <c r="J99" s="520"/>
      <c r="K99" s="520"/>
      <c r="L99" s="520"/>
      <c r="M99" s="520"/>
      <c r="N99" s="520"/>
      <c r="P99" s="520"/>
      <c r="S99" s="520"/>
    </row>
    <row r="100" spans="1:23" ht="15.75" thickBot="1" x14ac:dyDescent="0.3">
      <c r="A100" s="515" t="s">
        <v>1406</v>
      </c>
      <c r="B100" s="516">
        <v>3200</v>
      </c>
      <c r="C100" s="517">
        <v>150</v>
      </c>
      <c r="D100" s="517">
        <v>160</v>
      </c>
      <c r="E100" s="517">
        <v>3</v>
      </c>
      <c r="F100" s="518"/>
      <c r="G100" s="516">
        <f>+B100+C100+D100*E100</f>
        <v>3830</v>
      </c>
      <c r="I100" s="520"/>
      <c r="J100" s="520"/>
      <c r="K100" s="520"/>
      <c r="L100" s="520"/>
      <c r="M100" s="520"/>
      <c r="N100" s="520"/>
      <c r="P100" s="520"/>
      <c r="S100" s="520"/>
    </row>
    <row r="101" spans="1:23" ht="15.75" thickBot="1" x14ac:dyDescent="0.3">
      <c r="A101" s="515" t="s">
        <v>1429</v>
      </c>
      <c r="B101" s="516">
        <v>3200</v>
      </c>
      <c r="C101" s="517">
        <v>150</v>
      </c>
      <c r="D101" s="517">
        <v>160</v>
      </c>
      <c r="E101" s="517">
        <v>2</v>
      </c>
      <c r="F101" s="518"/>
      <c r="G101" s="516">
        <f>+B101+C101+D101*E101</f>
        <v>3670</v>
      </c>
      <c r="I101" s="520"/>
      <c r="J101" s="520"/>
      <c r="K101" s="520"/>
      <c r="L101" s="520"/>
      <c r="M101" s="520"/>
      <c r="N101" s="520"/>
      <c r="P101" s="520"/>
      <c r="S101" s="520"/>
    </row>
    <row r="102" spans="1:23" ht="15.75" thickBot="1" x14ac:dyDescent="0.3">
      <c r="A102" s="588" t="s">
        <v>1430</v>
      </c>
      <c r="B102" s="516">
        <v>3200</v>
      </c>
      <c r="C102" s="517">
        <v>150</v>
      </c>
      <c r="D102" s="517">
        <v>160</v>
      </c>
      <c r="E102" s="517">
        <v>1</v>
      </c>
      <c r="F102" s="518"/>
      <c r="G102" s="516">
        <f>+B102+C102+D102*E102</f>
        <v>3510</v>
      </c>
      <c r="I102" s="520"/>
      <c r="J102" s="520"/>
      <c r="K102" s="520"/>
      <c r="L102" s="520"/>
      <c r="M102" s="520"/>
      <c r="N102" s="520"/>
      <c r="P102" s="520"/>
      <c r="S102" s="520"/>
    </row>
    <row r="103" spans="1:23" s="520" customFormat="1" ht="15.75" thickBot="1" x14ac:dyDescent="0.3">
      <c r="A103" s="624" t="s">
        <v>154</v>
      </c>
      <c r="B103" s="625">
        <v>3200</v>
      </c>
      <c r="C103" s="626">
        <v>150</v>
      </c>
      <c r="D103" s="626">
        <v>0</v>
      </c>
      <c r="E103" s="626">
        <v>0</v>
      </c>
      <c r="F103" s="454"/>
      <c r="G103" s="516">
        <f>+B103+C103+D103*E103</f>
        <v>3350</v>
      </c>
      <c r="W103" s="676"/>
    </row>
    <row r="104" spans="1:23" ht="15.75" thickBot="1" x14ac:dyDescent="0.3">
      <c r="A104" s="1313" t="s">
        <v>590</v>
      </c>
      <c r="B104" s="1314"/>
      <c r="C104" s="1314"/>
      <c r="D104" s="1314"/>
      <c r="E104" s="1314"/>
      <c r="F104" s="1315"/>
      <c r="G104" s="424">
        <f>SUM(G100:G103)</f>
        <v>14360</v>
      </c>
      <c r="I104" s="520"/>
      <c r="J104" s="520"/>
      <c r="K104" s="520"/>
      <c r="L104" s="520"/>
      <c r="M104" s="520"/>
      <c r="N104" s="520"/>
      <c r="P104" s="520"/>
      <c r="S104" s="520"/>
    </row>
    <row r="105" spans="1:23" x14ac:dyDescent="0.25">
      <c r="I105" s="520"/>
      <c r="J105" s="520"/>
      <c r="K105" s="520"/>
      <c r="L105" s="520"/>
      <c r="M105" s="520"/>
      <c r="N105" s="520"/>
      <c r="P105" s="520"/>
      <c r="S105" s="520"/>
    </row>
    <row r="106" spans="1:23" ht="15.75" thickBot="1" x14ac:dyDescent="0.3"/>
    <row r="107" spans="1:23" ht="15.75" thickBot="1" x14ac:dyDescent="0.3">
      <c r="A107" s="1310" t="s">
        <v>585</v>
      </c>
      <c r="B107" s="1311"/>
      <c r="C107" s="1311"/>
      <c r="D107" s="1311"/>
      <c r="E107" s="1311"/>
      <c r="F107" s="1311"/>
      <c r="G107" s="1312"/>
    </row>
    <row r="108" spans="1:23" ht="15.75" thickBot="1" x14ac:dyDescent="0.3">
      <c r="A108" s="1307" t="s">
        <v>2143</v>
      </c>
      <c r="B108" s="1308"/>
      <c r="C108" s="1308"/>
      <c r="D108" s="1308"/>
      <c r="E108" s="1308"/>
      <c r="F108" s="1308"/>
      <c r="G108" s="1309"/>
    </row>
    <row r="109" spans="1:23" ht="15.75" thickBot="1" x14ac:dyDescent="0.3">
      <c r="A109" s="1310" t="s">
        <v>1289</v>
      </c>
      <c r="B109" s="1311"/>
      <c r="C109" s="1311"/>
      <c r="D109" s="1311"/>
      <c r="E109" s="1311"/>
      <c r="F109" s="1311"/>
      <c r="G109" s="1312"/>
    </row>
    <row r="110" spans="1:23" ht="27" thickBot="1" x14ac:dyDescent="0.3">
      <c r="A110" s="593" t="s">
        <v>586</v>
      </c>
      <c r="B110" s="591" t="s">
        <v>575</v>
      </c>
      <c r="C110" s="591" t="s">
        <v>587</v>
      </c>
      <c r="D110" s="594" t="s">
        <v>588</v>
      </c>
      <c r="E110" s="594" t="s">
        <v>589</v>
      </c>
      <c r="F110" s="591"/>
      <c r="G110" s="591" t="s">
        <v>579</v>
      </c>
    </row>
    <row r="111" spans="1:23" ht="15.75" thickBot="1" x14ac:dyDescent="0.3">
      <c r="A111" s="515" t="s">
        <v>1185</v>
      </c>
      <c r="B111" s="516">
        <v>3200</v>
      </c>
      <c r="C111" s="517">
        <v>150</v>
      </c>
      <c r="D111" s="517">
        <v>160</v>
      </c>
      <c r="E111" s="517">
        <v>5</v>
      </c>
      <c r="F111" s="591"/>
      <c r="G111" s="516">
        <f>+B111+C111+D111*E111</f>
        <v>4150</v>
      </c>
    </row>
    <row r="112" spans="1:23" ht="15.75" thickBot="1" x14ac:dyDescent="0.3">
      <c r="A112" s="515" t="s">
        <v>1358</v>
      </c>
      <c r="B112" s="516">
        <v>3200</v>
      </c>
      <c r="C112" s="517">
        <v>150</v>
      </c>
      <c r="D112" s="517">
        <v>160</v>
      </c>
      <c r="E112" s="517">
        <v>4</v>
      </c>
      <c r="F112" s="518"/>
      <c r="G112" s="516">
        <f>+B112+C112+D112*E112</f>
        <v>3990</v>
      </c>
    </row>
    <row r="113" spans="1:24" ht="15.75" thickBot="1" x14ac:dyDescent="0.3">
      <c r="A113" s="515" t="s">
        <v>1406</v>
      </c>
      <c r="B113" s="516">
        <v>3200</v>
      </c>
      <c r="C113" s="517">
        <v>150</v>
      </c>
      <c r="D113" s="517">
        <v>160</v>
      </c>
      <c r="E113" s="517">
        <v>3</v>
      </c>
      <c r="F113" s="518"/>
      <c r="G113" s="516">
        <f>+B113+C113+D113*E113</f>
        <v>3830</v>
      </c>
    </row>
    <row r="114" spans="1:24" ht="15.75" thickBot="1" x14ac:dyDescent="0.3">
      <c r="A114" s="515" t="s">
        <v>1429</v>
      </c>
      <c r="B114" s="516">
        <v>3200</v>
      </c>
      <c r="C114" s="517">
        <v>150</v>
      </c>
      <c r="D114" s="517">
        <v>160</v>
      </c>
      <c r="E114" s="517">
        <v>2</v>
      </c>
      <c r="F114" s="518"/>
      <c r="G114" s="516">
        <f>+B114+C114+D114*E114</f>
        <v>3670</v>
      </c>
    </row>
    <row r="115" spans="1:24" ht="15.75" thickBot="1" x14ac:dyDescent="0.3">
      <c r="A115" s="588" t="s">
        <v>1430</v>
      </c>
      <c r="B115" s="516">
        <v>3200</v>
      </c>
      <c r="C115" s="517">
        <v>150</v>
      </c>
      <c r="D115" s="517">
        <v>160</v>
      </c>
      <c r="E115" s="517">
        <v>1</v>
      </c>
      <c r="F115" s="518"/>
      <c r="G115" s="516">
        <f>+B115+C115+D115*E115</f>
        <v>3510</v>
      </c>
    </row>
    <row r="116" spans="1:24" ht="15.75" thickBot="1" x14ac:dyDescent="0.3">
      <c r="A116" s="1313" t="s">
        <v>590</v>
      </c>
      <c r="B116" s="1314"/>
      <c r="C116" s="1314"/>
      <c r="D116" s="1314"/>
      <c r="E116" s="1314"/>
      <c r="F116" s="1315"/>
      <c r="G116" s="424">
        <f>SUM(G111:G115)</f>
        <v>19150</v>
      </c>
    </row>
    <row r="118" spans="1:24" ht="15.75" thickBot="1" x14ac:dyDescent="0.3"/>
    <row r="119" spans="1:24" ht="15.75" thickBot="1" x14ac:dyDescent="0.3">
      <c r="A119" s="1310" t="s">
        <v>585</v>
      </c>
      <c r="B119" s="1311"/>
      <c r="C119" s="1311"/>
      <c r="D119" s="1311"/>
      <c r="E119" s="1311"/>
      <c r="F119" s="1311"/>
      <c r="G119" s="1312"/>
      <c r="J119" s="1310" t="s">
        <v>585</v>
      </c>
      <c r="K119" s="1311"/>
      <c r="L119" s="1311"/>
      <c r="M119" s="1311"/>
      <c r="N119" s="1311"/>
      <c r="O119" s="1311"/>
      <c r="P119" s="1312"/>
    </row>
    <row r="120" spans="1:24" ht="15.75" thickBot="1" x14ac:dyDescent="0.3">
      <c r="A120" s="1307" t="s">
        <v>2144</v>
      </c>
      <c r="B120" s="1308"/>
      <c r="C120" s="1308"/>
      <c r="D120" s="1308"/>
      <c r="E120" s="1308"/>
      <c r="F120" s="1308"/>
      <c r="G120" s="1309"/>
      <c r="J120" s="1307" t="s">
        <v>2210</v>
      </c>
      <c r="K120" s="1308"/>
      <c r="L120" s="1308"/>
      <c r="M120" s="1308"/>
      <c r="N120" s="1308"/>
      <c r="O120" s="1308"/>
      <c r="P120" s="1309"/>
    </row>
    <row r="121" spans="1:24" ht="15.75" thickBot="1" x14ac:dyDescent="0.3">
      <c r="A121" s="1310" t="s">
        <v>1289</v>
      </c>
      <c r="B121" s="1311"/>
      <c r="C121" s="1311"/>
      <c r="D121" s="1311"/>
      <c r="E121" s="1311"/>
      <c r="F121" s="1311"/>
      <c r="G121" s="1312"/>
      <c r="J121" s="1310" t="s">
        <v>2211</v>
      </c>
      <c r="K121" s="1311"/>
      <c r="L121" s="1311"/>
      <c r="M121" s="1311"/>
      <c r="N121" s="1311"/>
      <c r="O121" s="1311"/>
      <c r="P121" s="1312"/>
    </row>
    <row r="122" spans="1:24" ht="52.5" thickBot="1" x14ac:dyDescent="0.3">
      <c r="A122" s="593" t="s">
        <v>586</v>
      </c>
      <c r="B122" s="591" t="s">
        <v>575</v>
      </c>
      <c r="C122" s="591" t="s">
        <v>587</v>
      </c>
      <c r="D122" s="594" t="s">
        <v>588</v>
      </c>
      <c r="E122" s="594" t="s">
        <v>589</v>
      </c>
      <c r="F122" s="591"/>
      <c r="G122" s="591" t="s">
        <v>579</v>
      </c>
      <c r="J122" s="593" t="s">
        <v>586</v>
      </c>
      <c r="K122" s="714" t="s">
        <v>575</v>
      </c>
      <c r="L122" s="714" t="s">
        <v>587</v>
      </c>
      <c r="M122" s="594" t="s">
        <v>588</v>
      </c>
      <c r="N122" s="594" t="s">
        <v>589</v>
      </c>
      <c r="O122" s="714"/>
      <c r="P122" s="714" t="s">
        <v>579</v>
      </c>
    </row>
    <row r="123" spans="1:24" ht="15.75" thickBot="1" x14ac:dyDescent="0.3">
      <c r="A123" s="515" t="s">
        <v>1406</v>
      </c>
      <c r="B123" s="516">
        <v>3300</v>
      </c>
      <c r="C123" s="517">
        <v>150</v>
      </c>
      <c r="D123" s="517">
        <v>160</v>
      </c>
      <c r="E123" s="517">
        <v>3</v>
      </c>
      <c r="F123" s="518"/>
      <c r="G123" s="516">
        <f>+B123+C123+D123*E123</f>
        <v>3930</v>
      </c>
      <c r="J123" s="520"/>
      <c r="K123" s="515" t="s">
        <v>1358</v>
      </c>
      <c r="L123" s="516">
        <v>3200</v>
      </c>
      <c r="M123" s="517">
        <v>150</v>
      </c>
      <c r="N123" s="517">
        <v>160</v>
      </c>
      <c r="O123" s="517">
        <v>4</v>
      </c>
      <c r="P123" s="518"/>
      <c r="Q123" s="516">
        <f>+L123+M123+N123*O123</f>
        <v>3990</v>
      </c>
      <c r="S123" s="520"/>
      <c r="W123"/>
      <c r="X123" s="676"/>
    </row>
    <row r="124" spans="1:24" ht="15.75" thickBot="1" x14ac:dyDescent="0.3">
      <c r="A124" s="515" t="s">
        <v>1429</v>
      </c>
      <c r="B124" s="516">
        <v>3300</v>
      </c>
      <c r="C124" s="517">
        <v>150</v>
      </c>
      <c r="D124" s="517">
        <v>160</v>
      </c>
      <c r="E124" s="517">
        <v>2</v>
      </c>
      <c r="F124" s="518"/>
      <c r="G124" s="516">
        <f>+B124+C124+D124*E124</f>
        <v>3770</v>
      </c>
      <c r="J124" s="520"/>
      <c r="K124" s="515" t="s">
        <v>1406</v>
      </c>
      <c r="L124" s="516">
        <v>3200</v>
      </c>
      <c r="M124" s="517">
        <v>150</v>
      </c>
      <c r="N124" s="517">
        <v>160</v>
      </c>
      <c r="O124" s="517">
        <v>3</v>
      </c>
      <c r="P124" s="518"/>
      <c r="Q124" s="516">
        <f>+L124+M124+N124*O124</f>
        <v>3830</v>
      </c>
      <c r="S124" s="520"/>
      <c r="W124"/>
      <c r="X124" s="676"/>
    </row>
    <row r="125" spans="1:24" ht="15.75" thickBot="1" x14ac:dyDescent="0.3">
      <c r="A125" s="588" t="s">
        <v>1430</v>
      </c>
      <c r="B125" s="516">
        <v>3300</v>
      </c>
      <c r="C125" s="517">
        <v>150</v>
      </c>
      <c r="D125" s="517">
        <v>160</v>
      </c>
      <c r="E125" s="517">
        <v>1</v>
      </c>
      <c r="F125" s="518"/>
      <c r="G125" s="516">
        <f>+B125+C125+D125*E125</f>
        <v>3610</v>
      </c>
      <c r="J125" s="515" t="s">
        <v>1429</v>
      </c>
      <c r="K125" s="516">
        <v>3200</v>
      </c>
      <c r="L125" s="517">
        <v>150</v>
      </c>
      <c r="M125" s="517">
        <v>160</v>
      </c>
      <c r="N125" s="517">
        <v>2</v>
      </c>
      <c r="O125" s="518"/>
      <c r="P125" s="516">
        <f>+K125+L125+M125*N125</f>
        <v>3670</v>
      </c>
    </row>
    <row r="126" spans="1:24" ht="15.75" thickBot="1" x14ac:dyDescent="0.3">
      <c r="A126" s="1313" t="s">
        <v>590</v>
      </c>
      <c r="B126" s="1314"/>
      <c r="C126" s="1314"/>
      <c r="D126" s="1314"/>
      <c r="E126" s="1314"/>
      <c r="F126" s="1315"/>
      <c r="G126" s="424">
        <f>SUM(G123:G125)</f>
        <v>11310</v>
      </c>
      <c r="J126" s="588" t="s">
        <v>1430</v>
      </c>
      <c r="K126" s="516">
        <v>3200</v>
      </c>
      <c r="L126" s="517">
        <v>150</v>
      </c>
      <c r="M126" s="517">
        <v>160</v>
      </c>
      <c r="N126" s="517">
        <v>1</v>
      </c>
      <c r="O126" s="518"/>
      <c r="P126" s="516">
        <f>+K126+L126+M126*N126</f>
        <v>3510</v>
      </c>
    </row>
    <row r="127" spans="1:24" ht="15.75" thickBot="1" x14ac:dyDescent="0.3">
      <c r="J127" s="624" t="s">
        <v>154</v>
      </c>
      <c r="K127" s="625">
        <v>3200</v>
      </c>
      <c r="L127" s="626">
        <v>150</v>
      </c>
      <c r="M127" s="626">
        <v>0</v>
      </c>
      <c r="N127" s="626">
        <v>0</v>
      </c>
      <c r="O127" s="454"/>
      <c r="P127" s="516">
        <f>+K127+L127+M127*N127</f>
        <v>3350</v>
      </c>
    </row>
    <row r="128" spans="1:24" ht="15.75" thickBot="1" x14ac:dyDescent="0.3">
      <c r="J128" s="1313" t="s">
        <v>590</v>
      </c>
      <c r="K128" s="1314"/>
      <c r="L128" s="1314"/>
      <c r="M128" s="1314"/>
      <c r="N128" s="1314"/>
      <c r="O128" s="1315"/>
      <c r="P128" s="424">
        <f>SUM(P123:P127)</f>
        <v>10530</v>
      </c>
    </row>
    <row r="129" spans="1:7" ht="15.75" thickBot="1" x14ac:dyDescent="0.3">
      <c r="A129" s="1310" t="s">
        <v>585</v>
      </c>
      <c r="B129" s="1311"/>
      <c r="C129" s="1311"/>
      <c r="D129" s="1311"/>
      <c r="E129" s="1311"/>
      <c r="F129" s="1311"/>
      <c r="G129" s="1312"/>
    </row>
    <row r="130" spans="1:7" ht="15.75" thickBot="1" x14ac:dyDescent="0.3">
      <c r="A130" s="1307" t="s">
        <v>2145</v>
      </c>
      <c r="B130" s="1308"/>
      <c r="C130" s="1308"/>
      <c r="D130" s="1308"/>
      <c r="E130" s="1308"/>
      <c r="F130" s="1308"/>
      <c r="G130" s="1309"/>
    </row>
    <row r="131" spans="1:7" ht="15.75" thickBot="1" x14ac:dyDescent="0.3">
      <c r="A131" s="1310" t="s">
        <v>1289</v>
      </c>
      <c r="B131" s="1311"/>
      <c r="C131" s="1311"/>
      <c r="D131" s="1311"/>
      <c r="E131" s="1311"/>
      <c r="F131" s="1311"/>
      <c r="G131" s="1312"/>
    </row>
    <row r="132" spans="1:7" ht="27" thickBot="1" x14ac:dyDescent="0.3">
      <c r="A132" s="593" t="s">
        <v>586</v>
      </c>
      <c r="B132" s="591" t="s">
        <v>575</v>
      </c>
      <c r="C132" s="591" t="s">
        <v>587</v>
      </c>
      <c r="D132" s="594" t="s">
        <v>588</v>
      </c>
      <c r="E132" s="594" t="s">
        <v>589</v>
      </c>
      <c r="F132" s="591"/>
      <c r="G132" s="591" t="s">
        <v>579</v>
      </c>
    </row>
    <row r="133" spans="1:7" ht="15.75" thickBot="1" x14ac:dyDescent="0.3">
      <c r="A133" s="515" t="s">
        <v>1358</v>
      </c>
      <c r="B133" s="516">
        <v>3300</v>
      </c>
      <c r="C133" s="517">
        <v>150</v>
      </c>
      <c r="D133" s="517">
        <v>160</v>
      </c>
      <c r="E133" s="517">
        <v>4</v>
      </c>
      <c r="F133" s="518"/>
      <c r="G133" s="516">
        <f>+B133+C133+D133*E133</f>
        <v>4090</v>
      </c>
    </row>
    <row r="134" spans="1:7" ht="15.75" thickBot="1" x14ac:dyDescent="0.3">
      <c r="A134" s="515" t="s">
        <v>1406</v>
      </c>
      <c r="B134" s="516">
        <v>3300</v>
      </c>
      <c r="C134" s="517">
        <v>150</v>
      </c>
      <c r="D134" s="517">
        <v>160</v>
      </c>
      <c r="E134" s="517">
        <v>3</v>
      </c>
      <c r="F134" s="518"/>
      <c r="G134" s="516">
        <f>+B134+C134+D134*E134</f>
        <v>3930</v>
      </c>
    </row>
    <row r="135" spans="1:7" ht="15.75" thickBot="1" x14ac:dyDescent="0.3">
      <c r="A135" s="515" t="s">
        <v>1429</v>
      </c>
      <c r="B135" s="516">
        <v>3300</v>
      </c>
      <c r="C135" s="517">
        <v>150</v>
      </c>
      <c r="D135" s="517">
        <v>160</v>
      </c>
      <c r="E135" s="517">
        <v>2</v>
      </c>
      <c r="F135" s="518"/>
      <c r="G135" s="516">
        <f>+B135+C135+D135*E135</f>
        <v>3770</v>
      </c>
    </row>
    <row r="136" spans="1:7" ht="15.75" thickBot="1" x14ac:dyDescent="0.3">
      <c r="A136" s="588" t="s">
        <v>1430</v>
      </c>
      <c r="B136" s="516">
        <v>3300</v>
      </c>
      <c r="C136" s="517">
        <v>150</v>
      </c>
      <c r="D136" s="517">
        <v>160</v>
      </c>
      <c r="E136" s="517">
        <v>1</v>
      </c>
      <c r="F136" s="518"/>
      <c r="G136" s="516">
        <f>+B136+C136+D136*E136</f>
        <v>3610</v>
      </c>
    </row>
    <row r="137" spans="1:7" ht="15.75" thickBot="1" x14ac:dyDescent="0.3">
      <c r="A137" s="1313" t="s">
        <v>590</v>
      </c>
      <c r="B137" s="1314"/>
      <c r="C137" s="1314"/>
      <c r="D137" s="1314"/>
      <c r="E137" s="1314"/>
      <c r="F137" s="1315"/>
      <c r="G137" s="424">
        <f>SUM(G133:G136)</f>
        <v>15400</v>
      </c>
    </row>
    <row r="139" spans="1:7" ht="15.75" thickBot="1" x14ac:dyDescent="0.3"/>
    <row r="140" spans="1:7" ht="15.75" thickBot="1" x14ac:dyDescent="0.3">
      <c r="A140" s="1310" t="s">
        <v>585</v>
      </c>
      <c r="B140" s="1311"/>
      <c r="C140" s="1311"/>
      <c r="D140" s="1311"/>
      <c r="E140" s="1311"/>
      <c r="F140" s="1311"/>
      <c r="G140" s="1312"/>
    </row>
    <row r="141" spans="1:7" ht="15.75" thickBot="1" x14ac:dyDescent="0.3">
      <c r="A141" s="1307" t="s">
        <v>2146</v>
      </c>
      <c r="B141" s="1308"/>
      <c r="C141" s="1308"/>
      <c r="D141" s="1308"/>
      <c r="E141" s="1308"/>
      <c r="F141" s="1308"/>
      <c r="G141" s="1309"/>
    </row>
    <row r="142" spans="1:7" ht="15.75" thickBot="1" x14ac:dyDescent="0.3">
      <c r="A142" s="1310" t="s">
        <v>1289</v>
      </c>
      <c r="B142" s="1311"/>
      <c r="C142" s="1311"/>
      <c r="D142" s="1311"/>
      <c r="E142" s="1311"/>
      <c r="F142" s="1311"/>
      <c r="G142" s="1312"/>
    </row>
    <row r="143" spans="1:7" ht="27" thickBot="1" x14ac:dyDescent="0.3">
      <c r="A143" s="593" t="s">
        <v>586</v>
      </c>
      <c r="B143" s="591" t="s">
        <v>575</v>
      </c>
      <c r="C143" s="591" t="s">
        <v>587</v>
      </c>
      <c r="D143" s="594" t="s">
        <v>588</v>
      </c>
      <c r="E143" s="594" t="s">
        <v>589</v>
      </c>
      <c r="F143" s="591"/>
      <c r="G143" s="591" t="s">
        <v>579</v>
      </c>
    </row>
    <row r="144" spans="1:7" ht="15.75" thickBot="1" x14ac:dyDescent="0.3">
      <c r="A144" s="515" t="s">
        <v>1429</v>
      </c>
      <c r="B144" s="516">
        <v>3300</v>
      </c>
      <c r="C144" s="517">
        <v>150</v>
      </c>
      <c r="D144" s="517">
        <v>160</v>
      </c>
      <c r="E144" s="517">
        <v>2</v>
      </c>
      <c r="F144" s="518"/>
      <c r="G144" s="516">
        <f>+B144+C144+D144*E144</f>
        <v>3770</v>
      </c>
    </row>
    <row r="145" spans="1:7" ht="15.75" thickBot="1" x14ac:dyDescent="0.3">
      <c r="A145" s="588" t="s">
        <v>1430</v>
      </c>
      <c r="B145" s="516">
        <v>3300</v>
      </c>
      <c r="C145" s="517">
        <v>150</v>
      </c>
      <c r="D145" s="517">
        <v>160</v>
      </c>
      <c r="E145" s="517">
        <v>1</v>
      </c>
      <c r="F145" s="518"/>
      <c r="G145" s="516">
        <f>+B145+C145+D145*E145</f>
        <v>3610</v>
      </c>
    </row>
    <row r="146" spans="1:7" ht="15.75" thickBot="1" x14ac:dyDescent="0.3">
      <c r="A146" s="1313" t="s">
        <v>590</v>
      </c>
      <c r="B146" s="1314"/>
      <c r="C146" s="1314"/>
      <c r="D146" s="1314"/>
      <c r="E146" s="1314"/>
      <c r="F146" s="1315"/>
      <c r="G146" s="424">
        <f>SUM(G144:G145)</f>
        <v>7380</v>
      </c>
    </row>
    <row r="147" spans="1:7" ht="15.75" thickBot="1" x14ac:dyDescent="0.3"/>
    <row r="148" spans="1:7" ht="15.75" thickBot="1" x14ac:dyDescent="0.3">
      <c r="A148" s="1310" t="s">
        <v>585</v>
      </c>
      <c r="B148" s="1311"/>
      <c r="C148" s="1311"/>
      <c r="D148" s="1311"/>
      <c r="E148" s="1311"/>
      <c r="F148" s="1311"/>
      <c r="G148" s="1312"/>
    </row>
    <row r="149" spans="1:7" ht="15.75" thickBot="1" x14ac:dyDescent="0.3">
      <c r="A149" s="1307" t="s">
        <v>2147</v>
      </c>
      <c r="B149" s="1308"/>
      <c r="C149" s="1308"/>
      <c r="D149" s="1308"/>
      <c r="E149" s="1308"/>
      <c r="F149" s="1308"/>
      <c r="G149" s="1309"/>
    </row>
    <row r="150" spans="1:7" ht="15.75" thickBot="1" x14ac:dyDescent="0.3">
      <c r="A150" s="1310"/>
      <c r="B150" s="1311"/>
      <c r="C150" s="1311"/>
      <c r="D150" s="1311"/>
      <c r="E150" s="1311"/>
      <c r="F150" s="1311"/>
      <c r="G150" s="1312"/>
    </row>
    <row r="151" spans="1:7" ht="27" thickBot="1" x14ac:dyDescent="0.3">
      <c r="A151" s="593" t="s">
        <v>586</v>
      </c>
      <c r="B151" s="591" t="s">
        <v>575</v>
      </c>
      <c r="C151" s="591" t="s">
        <v>587</v>
      </c>
      <c r="D151" s="594" t="s">
        <v>588</v>
      </c>
      <c r="E151" s="594" t="s">
        <v>589</v>
      </c>
      <c r="F151" s="591"/>
      <c r="G151" s="591" t="s">
        <v>579</v>
      </c>
    </row>
    <row r="152" spans="1:7" ht="15.75" thickBot="1" x14ac:dyDescent="0.3">
      <c r="A152" s="515" t="s">
        <v>1429</v>
      </c>
      <c r="B152" s="516">
        <v>3300</v>
      </c>
      <c r="C152" s="517">
        <v>150</v>
      </c>
      <c r="D152" s="517">
        <v>160</v>
      </c>
      <c r="E152" s="517">
        <v>3</v>
      </c>
      <c r="F152" s="518"/>
      <c r="G152" s="516">
        <f>+B152+C152+D152*E152</f>
        <v>3930</v>
      </c>
    </row>
    <row r="153" spans="1:7" ht="15.75" thickBot="1" x14ac:dyDescent="0.3">
      <c r="A153" s="1313" t="s">
        <v>590</v>
      </c>
      <c r="B153" s="1314"/>
      <c r="C153" s="1314"/>
      <c r="D153" s="1314"/>
      <c r="E153" s="1314"/>
      <c r="F153" s="1315"/>
      <c r="G153" s="424">
        <f>SUM(G152:G152)</f>
        <v>3930</v>
      </c>
    </row>
    <row r="155" spans="1:7" ht="15.75" thickBot="1" x14ac:dyDescent="0.3"/>
    <row r="156" spans="1:7" ht="15.75" thickBot="1" x14ac:dyDescent="0.3">
      <c r="A156" s="1310" t="s">
        <v>585</v>
      </c>
      <c r="B156" s="1311"/>
      <c r="C156" s="1311"/>
      <c r="D156" s="1311"/>
      <c r="E156" s="1311"/>
      <c r="F156" s="1311"/>
      <c r="G156" s="1312"/>
    </row>
    <row r="157" spans="1:7" ht="15.75" thickBot="1" x14ac:dyDescent="0.3">
      <c r="A157" s="1307" t="s">
        <v>2146</v>
      </c>
      <c r="B157" s="1308"/>
      <c r="C157" s="1308"/>
      <c r="D157" s="1308"/>
      <c r="E157" s="1308"/>
      <c r="F157" s="1308"/>
      <c r="G157" s="1309"/>
    </row>
    <row r="158" spans="1:7" ht="15.75" thickBot="1" x14ac:dyDescent="0.3">
      <c r="A158" s="1310" t="s">
        <v>1289</v>
      </c>
      <c r="B158" s="1311"/>
      <c r="C158" s="1311"/>
      <c r="D158" s="1311"/>
      <c r="E158" s="1311"/>
      <c r="F158" s="1311"/>
      <c r="G158" s="1312"/>
    </row>
    <row r="159" spans="1:7" ht="27" thickBot="1" x14ac:dyDescent="0.3">
      <c r="A159" s="593" t="s">
        <v>586</v>
      </c>
      <c r="B159" s="591" t="s">
        <v>575</v>
      </c>
      <c r="C159" s="591" t="s">
        <v>587</v>
      </c>
      <c r="D159" s="594" t="s">
        <v>588</v>
      </c>
      <c r="E159" s="594" t="s">
        <v>589</v>
      </c>
      <c r="F159" s="591"/>
      <c r="G159" s="591" t="s">
        <v>579</v>
      </c>
    </row>
    <row r="160" spans="1:7" ht="15.75" thickBot="1" x14ac:dyDescent="0.3">
      <c r="A160" s="515" t="s">
        <v>1429</v>
      </c>
      <c r="B160" s="516">
        <v>3300</v>
      </c>
      <c r="C160" s="517">
        <v>150</v>
      </c>
      <c r="D160" s="517">
        <v>160</v>
      </c>
      <c r="E160" s="517">
        <v>2</v>
      </c>
      <c r="F160" s="518"/>
      <c r="G160" s="516">
        <f>+B160+C160+D160*E160</f>
        <v>3770</v>
      </c>
    </row>
    <row r="161" spans="1:18" ht="15.75" thickBot="1" x14ac:dyDescent="0.3">
      <c r="A161" s="588" t="s">
        <v>1430</v>
      </c>
      <c r="B161" s="516">
        <v>3300</v>
      </c>
      <c r="C161" s="517">
        <v>150</v>
      </c>
      <c r="D161" s="517">
        <v>160</v>
      </c>
      <c r="E161" s="517">
        <v>1</v>
      </c>
      <c r="F161" s="518"/>
      <c r="G161" s="516">
        <f>+B161+C161+D161*E161</f>
        <v>3610</v>
      </c>
    </row>
    <row r="162" spans="1:18" ht="15.75" thickBot="1" x14ac:dyDescent="0.3">
      <c r="A162" s="1313" t="s">
        <v>590</v>
      </c>
      <c r="B162" s="1314"/>
      <c r="C162" s="1314"/>
      <c r="D162" s="1314"/>
      <c r="E162" s="1314"/>
      <c r="F162" s="1315"/>
      <c r="G162" s="424">
        <f>SUM(G160:G161)</f>
        <v>7380</v>
      </c>
    </row>
    <row r="164" spans="1:18" ht="15.75" thickBot="1" x14ac:dyDescent="0.3"/>
    <row r="165" spans="1:18" ht="15.75" thickBot="1" x14ac:dyDescent="0.3">
      <c r="A165" s="1310" t="s">
        <v>585</v>
      </c>
      <c r="B165" s="1311"/>
      <c r="C165" s="1311"/>
      <c r="D165" s="1311"/>
      <c r="E165" s="1311"/>
      <c r="F165" s="1311"/>
      <c r="G165" s="1312"/>
    </row>
    <row r="166" spans="1:18" ht="15.75" thickBot="1" x14ac:dyDescent="0.3">
      <c r="A166" s="1307" t="s">
        <v>2148</v>
      </c>
      <c r="B166" s="1308"/>
      <c r="C166" s="1308"/>
      <c r="D166" s="1308"/>
      <c r="E166" s="1308"/>
      <c r="F166" s="1308"/>
      <c r="G166" s="1309"/>
    </row>
    <row r="167" spans="1:18" ht="15.75" thickBot="1" x14ac:dyDescent="0.3">
      <c r="A167" s="1310"/>
      <c r="B167" s="1311"/>
      <c r="C167" s="1311"/>
      <c r="D167" s="1311"/>
      <c r="E167" s="1311"/>
      <c r="F167" s="1311"/>
      <c r="G167" s="1312"/>
    </row>
    <row r="168" spans="1:18" ht="27" thickBot="1" x14ac:dyDescent="0.3">
      <c r="A168" s="593" t="s">
        <v>586</v>
      </c>
      <c r="B168" s="591" t="s">
        <v>575</v>
      </c>
      <c r="C168" s="591" t="s">
        <v>587</v>
      </c>
      <c r="D168" s="594" t="s">
        <v>588</v>
      </c>
      <c r="E168" s="594" t="s">
        <v>589</v>
      </c>
      <c r="F168" s="591"/>
      <c r="G168" s="591" t="s">
        <v>579</v>
      </c>
    </row>
    <row r="169" spans="1:18" ht="15.75" thickBot="1" x14ac:dyDescent="0.3">
      <c r="A169" s="515" t="s">
        <v>1430</v>
      </c>
      <c r="B169" s="516">
        <v>3300</v>
      </c>
      <c r="C169" s="517">
        <v>150</v>
      </c>
      <c r="D169" s="517">
        <v>160</v>
      </c>
      <c r="E169" s="517">
        <v>1</v>
      </c>
      <c r="F169" s="518"/>
      <c r="G169" s="516">
        <f>+B169+C169+D169*E169</f>
        <v>3610</v>
      </c>
    </row>
    <row r="170" spans="1:18" ht="15.75" thickBot="1" x14ac:dyDescent="0.3">
      <c r="A170" s="1313" t="s">
        <v>590</v>
      </c>
      <c r="B170" s="1314"/>
      <c r="C170" s="1314"/>
      <c r="D170" s="1314"/>
      <c r="E170" s="1314"/>
      <c r="F170" s="1315"/>
      <c r="G170" s="424">
        <f>SUM(G169:G169)</f>
        <v>3610</v>
      </c>
    </row>
    <row r="172" spans="1:18" ht="15.75" thickBot="1" x14ac:dyDescent="0.3"/>
    <row r="173" spans="1:18" ht="15.75" thickBot="1" x14ac:dyDescent="0.3">
      <c r="A173" s="1310" t="s">
        <v>585</v>
      </c>
      <c r="B173" s="1311"/>
      <c r="C173" s="1311"/>
      <c r="D173" s="1311"/>
      <c r="E173" s="1311"/>
      <c r="F173" s="1311"/>
      <c r="G173" s="1312"/>
    </row>
    <row r="174" spans="1:18" ht="15.75" thickBot="1" x14ac:dyDescent="0.3">
      <c r="A174" s="1307" t="s">
        <v>2149</v>
      </c>
      <c r="B174" s="1308"/>
      <c r="C174" s="1308"/>
      <c r="D174" s="1308"/>
      <c r="E174" s="1308"/>
      <c r="F174" s="1308"/>
      <c r="G174" s="1309"/>
    </row>
    <row r="175" spans="1:18" ht="15.75" thickBot="1" x14ac:dyDescent="0.3">
      <c r="A175" s="1310" t="s">
        <v>1289</v>
      </c>
      <c r="B175" s="1311"/>
      <c r="C175" s="1311"/>
      <c r="D175" s="1311"/>
      <c r="E175" s="1311"/>
      <c r="F175" s="1311"/>
      <c r="G175" s="1312"/>
    </row>
    <row r="176" spans="1:18" ht="27" thickBot="1" x14ac:dyDescent="0.3">
      <c r="A176" s="593" t="s">
        <v>586</v>
      </c>
      <c r="B176" s="591" t="s">
        <v>575</v>
      </c>
      <c r="C176" s="591" t="s">
        <v>587</v>
      </c>
      <c r="D176" s="594" t="s">
        <v>588</v>
      </c>
      <c r="E176" s="594" t="s">
        <v>589</v>
      </c>
      <c r="F176" s="591"/>
      <c r="G176" s="591" t="s">
        <v>579</v>
      </c>
      <c r="I176" s="12"/>
      <c r="J176" s="12"/>
      <c r="K176" s="12"/>
      <c r="L176" s="12"/>
      <c r="M176" s="12"/>
      <c r="N176" s="12"/>
      <c r="O176" s="12"/>
      <c r="P176" s="12"/>
      <c r="Q176" s="12"/>
      <c r="R176" s="12"/>
    </row>
    <row r="177" spans="1:23" s="12" customFormat="1" ht="15.75" thickBot="1" x14ac:dyDescent="0.3">
      <c r="A177" s="592" t="s">
        <v>1185</v>
      </c>
      <c r="B177" s="516">
        <v>3300</v>
      </c>
      <c r="C177" s="517">
        <v>150</v>
      </c>
      <c r="D177" s="517">
        <v>160</v>
      </c>
      <c r="E177" s="517">
        <v>6</v>
      </c>
      <c r="F177" s="591"/>
      <c r="G177" s="516">
        <f>+B177+C177+D177*E177</f>
        <v>4410</v>
      </c>
      <c r="I177"/>
      <c r="J177"/>
      <c r="K177"/>
      <c r="L177"/>
      <c r="M177"/>
      <c r="N177"/>
      <c r="O177" s="520"/>
      <c r="P177"/>
      <c r="Q177" s="520"/>
      <c r="R177" s="520"/>
      <c r="W177" s="677"/>
    </row>
    <row r="178" spans="1:23" ht="15.75" thickBot="1" x14ac:dyDescent="0.3">
      <c r="A178" s="515" t="s">
        <v>1429</v>
      </c>
      <c r="B178" s="516">
        <v>3300</v>
      </c>
      <c r="C178" s="517">
        <v>150</v>
      </c>
      <c r="D178" s="517">
        <v>160</v>
      </c>
      <c r="E178" s="517">
        <v>2</v>
      </c>
      <c r="F178" s="518"/>
      <c r="G178" s="516">
        <f>+B178+C178+D178*E178</f>
        <v>3770</v>
      </c>
    </row>
    <row r="179" spans="1:23" ht="15.75" thickBot="1" x14ac:dyDescent="0.3">
      <c r="A179" s="588" t="s">
        <v>1430</v>
      </c>
      <c r="B179" s="516">
        <v>3300</v>
      </c>
      <c r="C179" s="517">
        <v>150</v>
      </c>
      <c r="D179" s="517">
        <v>160</v>
      </c>
      <c r="E179" s="517">
        <v>1</v>
      </c>
      <c r="F179" s="518"/>
      <c r="G179" s="516">
        <f>+B179+C179+D179*E179</f>
        <v>3610</v>
      </c>
    </row>
    <row r="180" spans="1:23" ht="15.75" thickBot="1" x14ac:dyDescent="0.3">
      <c r="A180" s="1313" t="s">
        <v>590</v>
      </c>
      <c r="B180" s="1314"/>
      <c r="C180" s="1314"/>
      <c r="D180" s="1314"/>
      <c r="E180" s="1314"/>
      <c r="F180" s="1315"/>
      <c r="G180" s="424">
        <f>SUM(G177:G179)</f>
        <v>11790</v>
      </c>
    </row>
    <row r="182" spans="1:23" ht="15.75" thickBot="1" x14ac:dyDescent="0.3"/>
    <row r="183" spans="1:23" ht="15.75" thickBot="1" x14ac:dyDescent="0.3">
      <c r="A183" s="1310" t="s">
        <v>585</v>
      </c>
      <c r="B183" s="1311"/>
      <c r="C183" s="1311"/>
      <c r="D183" s="1311"/>
      <c r="E183" s="1311"/>
      <c r="F183" s="1311"/>
      <c r="G183" s="1312"/>
    </row>
    <row r="184" spans="1:23" ht="15.75" thickBot="1" x14ac:dyDescent="0.3">
      <c r="A184" s="1307" t="s">
        <v>2150</v>
      </c>
      <c r="B184" s="1308"/>
      <c r="C184" s="1308"/>
      <c r="D184" s="1308"/>
      <c r="E184" s="1308"/>
      <c r="F184" s="1308"/>
      <c r="G184" s="1309"/>
    </row>
    <row r="185" spans="1:23" ht="15.75" thickBot="1" x14ac:dyDescent="0.3">
      <c r="A185" s="1310" t="s">
        <v>1289</v>
      </c>
      <c r="B185" s="1311"/>
      <c r="C185" s="1311"/>
      <c r="D185" s="1311"/>
      <c r="E185" s="1311"/>
      <c r="F185" s="1311"/>
      <c r="G185" s="1312"/>
    </row>
    <row r="186" spans="1:23" ht="27" thickBot="1" x14ac:dyDescent="0.3">
      <c r="A186" s="593" t="s">
        <v>586</v>
      </c>
      <c r="B186" s="591" t="s">
        <v>575</v>
      </c>
      <c r="C186" s="591" t="s">
        <v>587</v>
      </c>
      <c r="D186" s="594" t="s">
        <v>588</v>
      </c>
      <c r="E186" s="594" t="s">
        <v>589</v>
      </c>
      <c r="F186" s="591"/>
      <c r="G186" s="591" t="s">
        <v>579</v>
      </c>
    </row>
    <row r="187" spans="1:23" ht="15.75" thickBot="1" x14ac:dyDescent="0.3">
      <c r="A187" s="592" t="s">
        <v>1185</v>
      </c>
      <c r="B187" s="516">
        <v>3300</v>
      </c>
      <c r="C187" s="517">
        <v>150</v>
      </c>
      <c r="D187" s="517">
        <v>160</v>
      </c>
      <c r="E187" s="517">
        <v>6</v>
      </c>
      <c r="F187" s="591"/>
      <c r="G187" s="516">
        <f>+B187+C187+D187*E187</f>
        <v>4410</v>
      </c>
    </row>
    <row r="188" spans="1:23" ht="15.75" thickBot="1" x14ac:dyDescent="0.3">
      <c r="A188" s="588" t="s">
        <v>1430</v>
      </c>
      <c r="B188" s="516">
        <v>3300</v>
      </c>
      <c r="C188" s="517">
        <v>150</v>
      </c>
      <c r="D188" s="517">
        <v>160</v>
      </c>
      <c r="E188" s="517">
        <v>1</v>
      </c>
      <c r="F188" s="518"/>
      <c r="G188" s="516">
        <f>+B188+C188+D188*E188</f>
        <v>3610</v>
      </c>
    </row>
    <row r="189" spans="1:23" ht="15.75" thickBot="1" x14ac:dyDescent="0.3">
      <c r="A189" s="1313" t="s">
        <v>590</v>
      </c>
      <c r="B189" s="1314"/>
      <c r="C189" s="1314"/>
      <c r="D189" s="1314"/>
      <c r="E189" s="1314"/>
      <c r="F189" s="1315"/>
      <c r="G189" s="424">
        <f>SUM(G187:G188)</f>
        <v>8020</v>
      </c>
    </row>
    <row r="191" spans="1:23" ht="15.75" thickBot="1" x14ac:dyDescent="0.3"/>
    <row r="192" spans="1:23" ht="15.75" thickBot="1" x14ac:dyDescent="0.3">
      <c r="A192" s="1310" t="s">
        <v>585</v>
      </c>
      <c r="B192" s="1311"/>
      <c r="C192" s="1311"/>
      <c r="D192" s="1311"/>
      <c r="E192" s="1311"/>
      <c r="F192" s="1311"/>
      <c r="G192" s="1312"/>
    </row>
    <row r="193" spans="1:7" ht="15.75" thickBot="1" x14ac:dyDescent="0.3">
      <c r="A193" s="1307" t="s">
        <v>2151</v>
      </c>
      <c r="B193" s="1308"/>
      <c r="C193" s="1308"/>
      <c r="D193" s="1308"/>
      <c r="E193" s="1308"/>
      <c r="F193" s="1308"/>
      <c r="G193" s="1309"/>
    </row>
    <row r="194" spans="1:7" ht="15.75" thickBot="1" x14ac:dyDescent="0.3">
      <c r="A194" s="1310" t="s">
        <v>1289</v>
      </c>
      <c r="B194" s="1311"/>
      <c r="C194" s="1311"/>
      <c r="D194" s="1311"/>
      <c r="E194" s="1311"/>
      <c r="F194" s="1311"/>
      <c r="G194" s="1312"/>
    </row>
    <row r="195" spans="1:7" ht="27" thickBot="1" x14ac:dyDescent="0.3">
      <c r="A195" s="593" t="s">
        <v>586</v>
      </c>
      <c r="B195" s="591" t="s">
        <v>575</v>
      </c>
      <c r="C195" s="591" t="s">
        <v>587</v>
      </c>
      <c r="D195" s="594" t="s">
        <v>588</v>
      </c>
      <c r="E195" s="594" t="s">
        <v>589</v>
      </c>
      <c r="F195" s="591"/>
      <c r="G195" s="591" t="s">
        <v>579</v>
      </c>
    </row>
    <row r="196" spans="1:7" ht="15.75" thickBot="1" x14ac:dyDescent="0.3">
      <c r="A196" s="592" t="s">
        <v>1185</v>
      </c>
      <c r="B196" s="516">
        <v>3760</v>
      </c>
      <c r="C196" s="517">
        <v>150</v>
      </c>
      <c r="D196" s="517">
        <v>160</v>
      </c>
      <c r="E196" s="517">
        <v>6</v>
      </c>
      <c r="F196" s="591"/>
      <c r="G196" s="516">
        <f>+B196+C196+D196*E196</f>
        <v>4870</v>
      </c>
    </row>
    <row r="197" spans="1:7" ht="15.75" thickBot="1" x14ac:dyDescent="0.3">
      <c r="A197" s="588" t="s">
        <v>1430</v>
      </c>
      <c r="B197" s="516">
        <v>3760</v>
      </c>
      <c r="C197" s="517">
        <v>150</v>
      </c>
      <c r="D197" s="517">
        <v>160</v>
      </c>
      <c r="E197" s="517">
        <v>1</v>
      </c>
      <c r="F197" s="518"/>
      <c r="G197" s="516">
        <f>+B197+C197+D197*E197</f>
        <v>4070</v>
      </c>
    </row>
    <row r="198" spans="1:7" ht="15.75" thickBot="1" x14ac:dyDescent="0.3">
      <c r="A198" s="1313" t="s">
        <v>590</v>
      </c>
      <c r="B198" s="1314"/>
      <c r="C198" s="1314"/>
      <c r="D198" s="1314"/>
      <c r="E198" s="1314"/>
      <c r="F198" s="1315"/>
      <c r="G198" s="424">
        <f>SUM(G196:G197)</f>
        <v>8940</v>
      </c>
    </row>
    <row r="200" spans="1:7" ht="15.75" thickBot="1" x14ac:dyDescent="0.3"/>
    <row r="201" spans="1:7" ht="15.75" thickBot="1" x14ac:dyDescent="0.3">
      <c r="A201" s="1310" t="s">
        <v>585</v>
      </c>
      <c r="B201" s="1311"/>
      <c r="C201" s="1311"/>
      <c r="D201" s="1311"/>
      <c r="E201" s="1311"/>
      <c r="F201" s="1311"/>
      <c r="G201" s="1312"/>
    </row>
    <row r="202" spans="1:7" ht="15.75" thickBot="1" x14ac:dyDescent="0.3">
      <c r="A202" s="1307" t="s">
        <v>2153</v>
      </c>
      <c r="B202" s="1308"/>
      <c r="C202" s="1308"/>
      <c r="D202" s="1308"/>
      <c r="E202" s="1308"/>
      <c r="F202" s="1308"/>
      <c r="G202" s="1309"/>
    </row>
    <row r="203" spans="1:7" ht="15.75" thickBot="1" x14ac:dyDescent="0.3">
      <c r="A203" s="1310" t="s">
        <v>1289</v>
      </c>
      <c r="B203" s="1311"/>
      <c r="C203" s="1311"/>
      <c r="D203" s="1311"/>
      <c r="E203" s="1311"/>
      <c r="F203" s="1311"/>
      <c r="G203" s="1312"/>
    </row>
    <row r="204" spans="1:7" ht="27" thickBot="1" x14ac:dyDescent="0.3">
      <c r="A204" s="593" t="s">
        <v>586</v>
      </c>
      <c r="B204" s="591" t="s">
        <v>575</v>
      </c>
      <c r="C204" s="591" t="s">
        <v>587</v>
      </c>
      <c r="D204" s="594" t="s">
        <v>588</v>
      </c>
      <c r="E204" s="594" t="s">
        <v>589</v>
      </c>
      <c r="F204" s="591"/>
      <c r="G204" s="591" t="s">
        <v>579</v>
      </c>
    </row>
    <row r="205" spans="1:7" ht="15.75" thickBot="1" x14ac:dyDescent="0.3">
      <c r="A205" s="592" t="s">
        <v>1224</v>
      </c>
      <c r="B205" s="516">
        <v>3200</v>
      </c>
      <c r="C205" s="517">
        <v>150</v>
      </c>
      <c r="D205" s="517">
        <v>160</v>
      </c>
      <c r="E205" s="517">
        <v>5</v>
      </c>
      <c r="F205" s="591"/>
      <c r="G205" s="516">
        <f>+B205+C205+D205*E205</f>
        <v>4150</v>
      </c>
    </row>
    <row r="206" spans="1:7" ht="15.75" thickBot="1" x14ac:dyDescent="0.3">
      <c r="A206" s="588" t="s">
        <v>1358</v>
      </c>
      <c r="B206" s="516">
        <v>3200</v>
      </c>
      <c r="C206" s="517">
        <v>150</v>
      </c>
      <c r="D206" s="517">
        <v>160</v>
      </c>
      <c r="E206" s="517">
        <v>4</v>
      </c>
      <c r="F206" s="518"/>
      <c r="G206" s="516">
        <f>+B206+C206+D206*E206</f>
        <v>3990</v>
      </c>
    </row>
    <row r="207" spans="1:7" ht="15.75" thickBot="1" x14ac:dyDescent="0.3">
      <c r="A207" s="1313" t="s">
        <v>590</v>
      </c>
      <c r="B207" s="1314"/>
      <c r="C207" s="1314"/>
      <c r="D207" s="1314"/>
      <c r="E207" s="1314"/>
      <c r="F207" s="1315"/>
      <c r="G207" s="424">
        <f>SUM(G205:G206)</f>
        <v>8140</v>
      </c>
    </row>
    <row r="209" spans="1:23" s="701" customFormat="1" ht="15.75" thickBot="1" x14ac:dyDescent="0.3">
      <c r="W209" s="702"/>
    </row>
    <row r="210" spans="1:23" ht="15.75" thickBot="1" x14ac:dyDescent="0.3">
      <c r="A210" s="1310" t="s">
        <v>585</v>
      </c>
      <c r="B210" s="1311"/>
      <c r="C210" s="1311"/>
      <c r="D210" s="1311"/>
      <c r="E210" s="1311"/>
      <c r="F210" s="1311"/>
      <c r="G210" s="1312"/>
    </row>
    <row r="211" spans="1:23" ht="15.75" thickBot="1" x14ac:dyDescent="0.3">
      <c r="A211" s="1307" t="s">
        <v>2154</v>
      </c>
      <c r="B211" s="1308"/>
      <c r="C211" s="1308"/>
      <c r="D211" s="1308"/>
      <c r="E211" s="1308"/>
      <c r="F211" s="1308"/>
      <c r="G211" s="1309"/>
    </row>
    <row r="212" spans="1:23" ht="15.75" thickBot="1" x14ac:dyDescent="0.3">
      <c r="A212" s="1310" t="s">
        <v>2158</v>
      </c>
      <c r="B212" s="1311"/>
      <c r="C212" s="1311"/>
      <c r="D212" s="1311"/>
      <c r="E212" s="1311"/>
      <c r="F212" s="1311"/>
      <c r="G212" s="1312"/>
    </row>
    <row r="213" spans="1:23" ht="27" thickBot="1" x14ac:dyDescent="0.3">
      <c r="A213" s="593" t="s">
        <v>586</v>
      </c>
      <c r="B213" s="591" t="s">
        <v>575</v>
      </c>
      <c r="C213" s="591" t="s">
        <v>587</v>
      </c>
      <c r="D213" s="594" t="s">
        <v>588</v>
      </c>
      <c r="E213" s="594" t="s">
        <v>589</v>
      </c>
      <c r="F213" s="591"/>
      <c r="G213" s="591" t="s">
        <v>579</v>
      </c>
    </row>
    <row r="214" spans="1:23" ht="15.75" thickBot="1" x14ac:dyDescent="0.3">
      <c r="A214" s="592" t="s">
        <v>380</v>
      </c>
      <c r="B214" s="516">
        <v>3200</v>
      </c>
      <c r="C214" s="517">
        <v>150</v>
      </c>
      <c r="D214" s="517">
        <v>160</v>
      </c>
      <c r="E214" s="517">
        <v>8</v>
      </c>
      <c r="F214" s="591"/>
      <c r="G214" s="516">
        <f t="shared" ref="G214:G222" si="9">+B214+C214+D214*E214</f>
        <v>4630</v>
      </c>
    </row>
    <row r="215" spans="1:23" ht="15.75" thickBot="1" x14ac:dyDescent="0.3">
      <c r="A215" s="592" t="s">
        <v>1171</v>
      </c>
      <c r="B215" s="516">
        <v>3200</v>
      </c>
      <c r="C215" s="517">
        <v>150</v>
      </c>
      <c r="D215" s="517">
        <v>160</v>
      </c>
      <c r="E215" s="517">
        <v>7</v>
      </c>
      <c r="F215" s="591"/>
      <c r="G215" s="516">
        <f t="shared" si="9"/>
        <v>4470</v>
      </c>
    </row>
    <row r="216" spans="1:23" ht="15.75" thickBot="1" x14ac:dyDescent="0.3">
      <c r="A216" s="592" t="s">
        <v>1185</v>
      </c>
      <c r="B216" s="516">
        <v>3200</v>
      </c>
      <c r="C216" s="517">
        <v>150</v>
      </c>
      <c r="D216" s="517">
        <v>160</v>
      </c>
      <c r="E216" s="517">
        <v>6</v>
      </c>
      <c r="F216" s="591"/>
      <c r="G216" s="516">
        <f t="shared" si="9"/>
        <v>4310</v>
      </c>
    </row>
    <row r="217" spans="1:23" ht="15.75" thickBot="1" x14ac:dyDescent="0.3">
      <c r="A217" s="592" t="s">
        <v>1224</v>
      </c>
      <c r="B217" s="516">
        <v>3200</v>
      </c>
      <c r="C217" s="517">
        <v>150</v>
      </c>
      <c r="D217" s="517">
        <v>160</v>
      </c>
      <c r="E217" s="517">
        <v>5</v>
      </c>
      <c r="F217" s="591"/>
      <c r="G217" s="516">
        <f t="shared" si="9"/>
        <v>4150</v>
      </c>
    </row>
    <row r="218" spans="1:23" ht="15.75" thickBot="1" x14ac:dyDescent="0.3">
      <c r="A218" s="592" t="s">
        <v>1358</v>
      </c>
      <c r="B218" s="516">
        <v>3200</v>
      </c>
      <c r="C218" s="517">
        <v>150</v>
      </c>
      <c r="D218" s="517">
        <v>160</v>
      </c>
      <c r="E218" s="517">
        <v>4</v>
      </c>
      <c r="F218" s="591"/>
      <c r="G218" s="516">
        <f t="shared" si="9"/>
        <v>3990</v>
      </c>
    </row>
    <row r="219" spans="1:23" ht="15.75" thickBot="1" x14ac:dyDescent="0.3">
      <c r="A219" s="515" t="s">
        <v>1406</v>
      </c>
      <c r="B219" s="516">
        <v>3200</v>
      </c>
      <c r="C219" s="517">
        <v>150</v>
      </c>
      <c r="D219" s="517">
        <v>160</v>
      </c>
      <c r="E219" s="517">
        <v>3</v>
      </c>
      <c r="F219" s="518"/>
      <c r="G219" s="516">
        <f t="shared" si="9"/>
        <v>3830</v>
      </c>
    </row>
    <row r="220" spans="1:23" ht="15.75" thickBot="1" x14ac:dyDescent="0.3">
      <c r="A220" s="515" t="s">
        <v>1429</v>
      </c>
      <c r="B220" s="516">
        <v>3200</v>
      </c>
      <c r="C220" s="517">
        <v>150</v>
      </c>
      <c r="D220" s="517">
        <v>160</v>
      </c>
      <c r="E220" s="517">
        <v>2</v>
      </c>
      <c r="F220" s="518"/>
      <c r="G220" s="516">
        <f t="shared" si="9"/>
        <v>3670</v>
      </c>
    </row>
    <row r="221" spans="1:23" ht="15.75" thickBot="1" x14ac:dyDescent="0.3">
      <c r="A221" s="515" t="s">
        <v>1430</v>
      </c>
      <c r="B221" s="516">
        <v>3200</v>
      </c>
      <c r="C221" s="517">
        <v>150</v>
      </c>
      <c r="D221" s="517">
        <v>160</v>
      </c>
      <c r="E221" s="517">
        <v>1</v>
      </c>
      <c r="F221" s="518"/>
      <c r="G221" s="516">
        <f t="shared" si="9"/>
        <v>3510</v>
      </c>
    </row>
    <row r="222" spans="1:23" ht="15.75" thickBot="1" x14ac:dyDescent="0.3">
      <c r="A222" s="588" t="s">
        <v>154</v>
      </c>
      <c r="B222" s="516">
        <v>3200</v>
      </c>
      <c r="C222" s="517">
        <v>150</v>
      </c>
      <c r="D222" s="517">
        <v>160</v>
      </c>
      <c r="E222" s="517">
        <v>0</v>
      </c>
      <c r="F222" s="518"/>
      <c r="G222" s="516">
        <f t="shared" si="9"/>
        <v>3350</v>
      </c>
    </row>
    <row r="223" spans="1:23" ht="15.75" thickBot="1" x14ac:dyDescent="0.3">
      <c r="A223" s="1313" t="s">
        <v>590</v>
      </c>
      <c r="B223" s="1314"/>
      <c r="C223" s="1314"/>
      <c r="D223" s="1314"/>
      <c r="E223" s="1314"/>
      <c r="F223" s="1315"/>
      <c r="G223" s="424">
        <f>SUM(G214:G222)</f>
        <v>35910</v>
      </c>
    </row>
    <row r="225" spans="1:7" ht="15.75" thickBot="1" x14ac:dyDescent="0.3"/>
    <row r="226" spans="1:7" ht="15.75" thickBot="1" x14ac:dyDescent="0.3">
      <c r="A226" s="1310" t="s">
        <v>585</v>
      </c>
      <c r="B226" s="1311"/>
      <c r="C226" s="1311"/>
      <c r="D226" s="1311"/>
      <c r="E226" s="1311"/>
      <c r="F226" s="1311"/>
      <c r="G226" s="1312"/>
    </row>
    <row r="227" spans="1:7" ht="15.75" thickBot="1" x14ac:dyDescent="0.3">
      <c r="A227" s="1307" t="s">
        <v>2155</v>
      </c>
      <c r="B227" s="1308"/>
      <c r="C227" s="1308"/>
      <c r="D227" s="1308"/>
      <c r="E227" s="1308"/>
      <c r="F227" s="1308"/>
      <c r="G227" s="1309"/>
    </row>
    <row r="228" spans="1:7" ht="15.75" thickBot="1" x14ac:dyDescent="0.3">
      <c r="A228" s="1310" t="s">
        <v>2158</v>
      </c>
      <c r="B228" s="1311"/>
      <c r="C228" s="1311"/>
      <c r="D228" s="1311"/>
      <c r="E228" s="1311"/>
      <c r="F228" s="1311"/>
      <c r="G228" s="1312"/>
    </row>
    <row r="229" spans="1:7" ht="27" thickBot="1" x14ac:dyDescent="0.3">
      <c r="A229" s="593" t="s">
        <v>586</v>
      </c>
      <c r="B229" s="591" t="s">
        <v>575</v>
      </c>
      <c r="C229" s="591" t="s">
        <v>587</v>
      </c>
      <c r="D229" s="594" t="s">
        <v>588</v>
      </c>
      <c r="E229" s="594" t="s">
        <v>589</v>
      </c>
      <c r="F229" s="591"/>
      <c r="G229" s="591" t="s">
        <v>579</v>
      </c>
    </row>
    <row r="230" spans="1:7" ht="15.75" thickBot="1" x14ac:dyDescent="0.3">
      <c r="A230" s="592" t="s">
        <v>1224</v>
      </c>
      <c r="B230" s="516">
        <v>3200</v>
      </c>
      <c r="C230" s="517">
        <v>150</v>
      </c>
      <c r="D230" s="517">
        <v>160</v>
      </c>
      <c r="E230" s="517">
        <v>5</v>
      </c>
      <c r="F230" s="591"/>
      <c r="G230" s="516">
        <f>+B230+C230+D230*E230</f>
        <v>4150</v>
      </c>
    </row>
    <row r="231" spans="1:7" ht="15.75" thickBot="1" x14ac:dyDescent="0.3">
      <c r="A231" s="588" t="s">
        <v>1430</v>
      </c>
      <c r="B231" s="516">
        <v>3200</v>
      </c>
      <c r="C231" s="517">
        <v>150</v>
      </c>
      <c r="D231" s="517">
        <v>160</v>
      </c>
      <c r="E231" s="517">
        <v>1</v>
      </c>
      <c r="F231" s="518"/>
      <c r="G231" s="516">
        <f>+B231+C231+D231*E231</f>
        <v>3510</v>
      </c>
    </row>
    <row r="232" spans="1:7" ht="15.75" thickBot="1" x14ac:dyDescent="0.3">
      <c r="A232" s="1313" t="s">
        <v>2159</v>
      </c>
      <c r="B232" s="1314"/>
      <c r="C232" s="1314"/>
      <c r="D232" s="1314"/>
      <c r="E232" s="1314"/>
      <c r="F232" s="1315"/>
      <c r="G232" s="424">
        <f>SUM(G230:G231)</f>
        <v>7660</v>
      </c>
    </row>
    <row r="234" spans="1:7" ht="15.75" thickBot="1" x14ac:dyDescent="0.3"/>
    <row r="235" spans="1:7" ht="15.75" thickBot="1" x14ac:dyDescent="0.3">
      <c r="A235" s="1310" t="s">
        <v>585</v>
      </c>
      <c r="B235" s="1311"/>
      <c r="C235" s="1311"/>
      <c r="D235" s="1311"/>
      <c r="E235" s="1311"/>
      <c r="F235" s="1311"/>
      <c r="G235" s="1312"/>
    </row>
    <row r="236" spans="1:7" ht="15.75" thickBot="1" x14ac:dyDescent="0.3">
      <c r="A236" s="1307" t="s">
        <v>2156</v>
      </c>
      <c r="B236" s="1308"/>
      <c r="C236" s="1308"/>
      <c r="D236" s="1308"/>
      <c r="E236" s="1308"/>
      <c r="F236" s="1308"/>
      <c r="G236" s="1309"/>
    </row>
    <row r="237" spans="1:7" ht="15.75" thickBot="1" x14ac:dyDescent="0.3">
      <c r="A237" s="1310" t="s">
        <v>2158</v>
      </c>
      <c r="B237" s="1311"/>
      <c r="C237" s="1311"/>
      <c r="D237" s="1311"/>
      <c r="E237" s="1311"/>
      <c r="F237" s="1311"/>
      <c r="G237" s="1312"/>
    </row>
    <row r="238" spans="1:7" ht="27" thickBot="1" x14ac:dyDescent="0.3">
      <c r="A238" s="593" t="s">
        <v>586</v>
      </c>
      <c r="B238" s="591" t="s">
        <v>575</v>
      </c>
      <c r="C238" s="591" t="s">
        <v>587</v>
      </c>
      <c r="D238" s="594" t="s">
        <v>588</v>
      </c>
      <c r="E238" s="594" t="s">
        <v>589</v>
      </c>
      <c r="F238" s="591"/>
      <c r="G238" s="591" t="s">
        <v>579</v>
      </c>
    </row>
    <row r="239" spans="1:7" ht="15.75" thickBot="1" x14ac:dyDescent="0.3">
      <c r="A239" s="588" t="s">
        <v>1430</v>
      </c>
      <c r="B239" s="516">
        <v>3200</v>
      </c>
      <c r="C239" s="517">
        <v>150</v>
      </c>
      <c r="D239" s="517">
        <v>160</v>
      </c>
      <c r="E239" s="517">
        <v>1</v>
      </c>
      <c r="F239" s="518"/>
      <c r="G239" s="516">
        <f>+B239+C239+D239*E239</f>
        <v>3510</v>
      </c>
    </row>
    <row r="240" spans="1:7" ht="15.75" thickBot="1" x14ac:dyDescent="0.3">
      <c r="A240" s="1313" t="s">
        <v>590</v>
      </c>
      <c r="B240" s="1314"/>
      <c r="C240" s="1314"/>
      <c r="D240" s="1314"/>
      <c r="E240" s="1314"/>
      <c r="F240" s="1315"/>
      <c r="G240" s="424">
        <f>SUM(G239:G239)</f>
        <v>3510</v>
      </c>
    </row>
    <row r="242" spans="1:23" ht="15.75" thickBot="1" x14ac:dyDescent="0.3"/>
    <row r="243" spans="1:23" ht="15.75" thickBot="1" x14ac:dyDescent="0.3">
      <c r="A243" s="1310" t="s">
        <v>585</v>
      </c>
      <c r="B243" s="1311"/>
      <c r="C243" s="1311"/>
      <c r="D243" s="1311"/>
      <c r="E243" s="1311"/>
      <c r="F243" s="1311"/>
      <c r="G243" s="1312"/>
      <c r="J243" s="1310" t="s">
        <v>585</v>
      </c>
      <c r="K243" s="1311"/>
      <c r="L243" s="1311"/>
      <c r="M243" s="1311"/>
      <c r="N243" s="1311"/>
      <c r="O243" s="1311"/>
      <c r="P243" s="1311"/>
      <c r="Q243" s="1311"/>
      <c r="R243" s="1311"/>
    </row>
    <row r="244" spans="1:23" ht="15.75" thickBot="1" x14ac:dyDescent="0.3">
      <c r="A244" s="1307" t="s">
        <v>2157</v>
      </c>
      <c r="B244" s="1308"/>
      <c r="C244" s="1308"/>
      <c r="D244" s="1308"/>
      <c r="E244" s="1308"/>
      <c r="F244" s="1308"/>
      <c r="G244" s="1309"/>
      <c r="J244" s="1307" t="s">
        <v>2157</v>
      </c>
      <c r="K244" s="1308"/>
      <c r="L244" s="1308"/>
      <c r="M244" s="1308"/>
      <c r="N244" s="1308"/>
      <c r="O244" s="1308"/>
      <c r="P244" s="1308"/>
      <c r="Q244" s="1308"/>
      <c r="R244" s="1308"/>
    </row>
    <row r="245" spans="1:23" ht="15.75" thickBot="1" x14ac:dyDescent="0.3">
      <c r="A245" s="1310" t="s">
        <v>1289</v>
      </c>
      <c r="B245" s="1311"/>
      <c r="C245" s="1311"/>
      <c r="D245" s="1311"/>
      <c r="E245" s="1311"/>
      <c r="F245" s="1311"/>
      <c r="G245" s="1312"/>
      <c r="J245" s="1310" t="s">
        <v>1289</v>
      </c>
      <c r="K245" s="1311"/>
      <c r="L245" s="1311"/>
      <c r="M245" s="1311"/>
      <c r="N245" s="1311"/>
      <c r="O245" s="1311"/>
      <c r="P245" s="1311"/>
      <c r="Q245" s="1311"/>
      <c r="R245" s="1311"/>
    </row>
    <row r="246" spans="1:23" ht="52.5" thickBot="1" x14ac:dyDescent="0.3">
      <c r="A246" s="593" t="s">
        <v>586</v>
      </c>
      <c r="B246" s="591" t="s">
        <v>575</v>
      </c>
      <c r="C246" s="591" t="s">
        <v>587</v>
      </c>
      <c r="D246" s="594" t="s">
        <v>588</v>
      </c>
      <c r="E246" s="594" t="s">
        <v>589</v>
      </c>
      <c r="F246" s="591"/>
      <c r="G246" s="591" t="s">
        <v>579</v>
      </c>
      <c r="J246" s="593" t="s">
        <v>586</v>
      </c>
      <c r="K246" s="620" t="s">
        <v>575</v>
      </c>
      <c r="L246" s="620" t="s">
        <v>587</v>
      </c>
      <c r="M246" s="594" t="s">
        <v>588</v>
      </c>
      <c r="N246" s="594" t="s">
        <v>589</v>
      </c>
      <c r="O246" s="594"/>
      <c r="P246" s="620"/>
      <c r="Q246" s="636"/>
      <c r="R246" s="636"/>
    </row>
    <row r="247" spans="1:23" ht="15.75" thickBot="1" x14ac:dyDescent="0.3">
      <c r="A247" s="592" t="s">
        <v>155</v>
      </c>
      <c r="B247" s="516">
        <v>0</v>
      </c>
      <c r="C247" s="517">
        <v>0</v>
      </c>
      <c r="D247" s="517">
        <v>0</v>
      </c>
      <c r="E247" s="517">
        <v>0</v>
      </c>
      <c r="F247" s="591"/>
      <c r="G247" s="516">
        <f>+B247+C247+D247*E247</f>
        <v>0</v>
      </c>
      <c r="J247" s="592" t="s">
        <v>155</v>
      </c>
      <c r="K247" s="516">
        <v>0</v>
      </c>
      <c r="L247" s="517">
        <v>0</v>
      </c>
      <c r="M247" s="517">
        <v>0</v>
      </c>
      <c r="N247" s="517">
        <v>0</v>
      </c>
      <c r="O247" s="517"/>
      <c r="P247" s="620"/>
      <c r="Q247" s="636"/>
      <c r="R247" s="636"/>
    </row>
    <row r="248" spans="1:23" ht="15.75" thickBot="1" x14ac:dyDescent="0.3">
      <c r="A248" s="592" t="s">
        <v>156</v>
      </c>
      <c r="B248" s="516">
        <v>3200</v>
      </c>
      <c r="C248" s="517">
        <v>150</v>
      </c>
      <c r="D248" s="517">
        <v>160</v>
      </c>
      <c r="E248" s="517">
        <v>10</v>
      </c>
      <c r="F248" s="591"/>
      <c r="G248" s="516">
        <f>+B248+C248+D248*E248</f>
        <v>4950</v>
      </c>
      <c r="J248" s="592" t="s">
        <v>156</v>
      </c>
      <c r="K248" s="516">
        <v>3200</v>
      </c>
      <c r="L248" s="517">
        <v>150</v>
      </c>
      <c r="M248" s="517">
        <v>160</v>
      </c>
      <c r="N248" s="517">
        <v>10</v>
      </c>
      <c r="O248" s="517"/>
      <c r="P248" s="620"/>
      <c r="Q248" s="636"/>
      <c r="R248" s="636"/>
    </row>
    <row r="249" spans="1:23" ht="15.75" thickBot="1" x14ac:dyDescent="0.3">
      <c r="A249" s="592" t="s">
        <v>199</v>
      </c>
      <c r="B249" s="516">
        <v>3200</v>
      </c>
      <c r="C249" s="517">
        <v>150</v>
      </c>
      <c r="D249" s="517">
        <v>160</v>
      </c>
      <c r="E249" s="517">
        <v>9</v>
      </c>
      <c r="F249" s="591"/>
      <c r="G249" s="516">
        <f>+B249+C249+D249*E249</f>
        <v>4790</v>
      </c>
      <c r="I249" s="6"/>
      <c r="J249" s="592" t="s">
        <v>199</v>
      </c>
      <c r="K249" s="516">
        <v>3200</v>
      </c>
      <c r="L249" s="517">
        <v>150</v>
      </c>
      <c r="M249" s="517">
        <v>160</v>
      </c>
      <c r="N249" s="517">
        <v>9</v>
      </c>
      <c r="O249" s="517"/>
      <c r="P249" s="620"/>
      <c r="Q249" s="636"/>
      <c r="R249" s="636"/>
    </row>
    <row r="250" spans="1:23" ht="15.75" thickBot="1" x14ac:dyDescent="0.3">
      <c r="A250" s="592" t="s">
        <v>380</v>
      </c>
      <c r="B250" s="516">
        <v>3200</v>
      </c>
      <c r="C250" s="517">
        <v>150</v>
      </c>
      <c r="D250" s="517">
        <v>160</v>
      </c>
      <c r="E250" s="517">
        <v>8</v>
      </c>
      <c r="F250" s="591"/>
      <c r="G250" s="516">
        <f>+B250+C250+D250*E250</f>
        <v>4630</v>
      </c>
      <c r="J250" s="1313" t="s">
        <v>590</v>
      </c>
      <c r="K250" s="1314"/>
      <c r="L250" s="1314"/>
      <c r="M250" s="1314"/>
      <c r="N250" s="1314"/>
      <c r="O250" s="1314"/>
      <c r="P250" s="1315"/>
      <c r="Q250" s="635"/>
      <c r="R250" s="635"/>
    </row>
    <row r="251" spans="1:23" ht="15.75" thickBot="1" x14ac:dyDescent="0.3">
      <c r="A251" s="515" t="s">
        <v>1171</v>
      </c>
      <c r="B251" s="516">
        <v>3200</v>
      </c>
      <c r="C251" s="517">
        <v>150</v>
      </c>
      <c r="D251" s="517">
        <v>160</v>
      </c>
      <c r="E251" s="517">
        <v>7</v>
      </c>
      <c r="F251" s="518"/>
      <c r="G251" s="516">
        <f t="shared" ref="G251:G258" si="10">+B251+C251+D251*E251</f>
        <v>4470</v>
      </c>
      <c r="H251" s="6"/>
    </row>
    <row r="252" spans="1:23" ht="15.75" thickBot="1" x14ac:dyDescent="0.3">
      <c r="A252" s="515" t="s">
        <v>1185</v>
      </c>
      <c r="B252" s="516">
        <v>3200</v>
      </c>
      <c r="C252" s="517">
        <v>150</v>
      </c>
      <c r="D252" s="517">
        <v>160</v>
      </c>
      <c r="E252" s="517">
        <v>6</v>
      </c>
      <c r="F252" s="518"/>
      <c r="G252" s="516">
        <f t="shared" si="10"/>
        <v>4310</v>
      </c>
    </row>
    <row r="253" spans="1:23" ht="15.75" thickBot="1" x14ac:dyDescent="0.3">
      <c r="A253" s="595" t="s">
        <v>1224</v>
      </c>
      <c r="B253" s="516">
        <v>3200</v>
      </c>
      <c r="C253" s="517">
        <v>150</v>
      </c>
      <c r="D253" s="517">
        <v>160</v>
      </c>
      <c r="E253" s="517">
        <v>5</v>
      </c>
      <c r="F253" s="518"/>
      <c r="G253" s="516">
        <f t="shared" si="10"/>
        <v>4150</v>
      </c>
      <c r="I253" s="520"/>
      <c r="J253" s="520"/>
      <c r="K253" s="520"/>
      <c r="L253" s="520"/>
      <c r="M253" s="520"/>
      <c r="N253" s="520"/>
      <c r="P253" s="520"/>
    </row>
    <row r="254" spans="1:23" s="520" customFormat="1" ht="15.75" thickBot="1" x14ac:dyDescent="0.3">
      <c r="A254" s="596" t="s">
        <v>1358</v>
      </c>
      <c r="B254" s="516">
        <v>3200</v>
      </c>
      <c r="C254" s="517">
        <v>150</v>
      </c>
      <c r="D254" s="517">
        <v>160</v>
      </c>
      <c r="E254" s="517">
        <v>4</v>
      </c>
      <c r="F254" s="518"/>
      <c r="G254" s="516">
        <f t="shared" si="10"/>
        <v>3990</v>
      </c>
      <c r="W254" s="676"/>
    </row>
    <row r="255" spans="1:23" s="520" customFormat="1" ht="15.75" thickBot="1" x14ac:dyDescent="0.3">
      <c r="A255" s="596" t="s">
        <v>1406</v>
      </c>
      <c r="B255" s="516">
        <v>3200</v>
      </c>
      <c r="C255" s="517">
        <v>150</v>
      </c>
      <c r="D255" s="517">
        <v>160</v>
      </c>
      <c r="E255" s="517">
        <v>3</v>
      </c>
      <c r="F255" s="518"/>
      <c r="G255" s="516">
        <f t="shared" si="10"/>
        <v>3830</v>
      </c>
      <c r="W255" s="676"/>
    </row>
    <row r="256" spans="1:23" s="520" customFormat="1" ht="15.75" thickBot="1" x14ac:dyDescent="0.3">
      <c r="A256" s="596" t="s">
        <v>1429</v>
      </c>
      <c r="B256" s="516">
        <v>3200</v>
      </c>
      <c r="C256" s="517">
        <v>150</v>
      </c>
      <c r="D256" s="517">
        <v>160</v>
      </c>
      <c r="E256" s="517">
        <v>2</v>
      </c>
      <c r="F256" s="518"/>
      <c r="G256" s="516">
        <f t="shared" si="10"/>
        <v>3670</v>
      </c>
      <c r="W256" s="676"/>
    </row>
    <row r="257" spans="1:23" s="520" customFormat="1" ht="15.75" thickBot="1" x14ac:dyDescent="0.3">
      <c r="A257" s="596" t="s">
        <v>1430</v>
      </c>
      <c r="B257" s="516">
        <v>3200</v>
      </c>
      <c r="C257" s="517">
        <v>150</v>
      </c>
      <c r="D257" s="517">
        <v>160</v>
      </c>
      <c r="E257" s="517">
        <v>1</v>
      </c>
      <c r="F257" s="518"/>
      <c r="G257" s="516">
        <f t="shared" si="10"/>
        <v>3510</v>
      </c>
      <c r="I257"/>
      <c r="J257"/>
      <c r="K257"/>
      <c r="L257"/>
      <c r="M257"/>
      <c r="N257"/>
      <c r="P257"/>
      <c r="W257" s="676"/>
    </row>
    <row r="258" spans="1:23" ht="15.75" thickBot="1" x14ac:dyDescent="0.3">
      <c r="A258" s="597" t="s">
        <v>154</v>
      </c>
      <c r="B258" s="516">
        <v>3200</v>
      </c>
      <c r="C258" s="517">
        <v>0</v>
      </c>
      <c r="D258" s="517">
        <v>0</v>
      </c>
      <c r="E258" s="517">
        <v>0</v>
      </c>
      <c r="F258" s="518"/>
      <c r="G258" s="516">
        <f t="shared" si="10"/>
        <v>3200</v>
      </c>
      <c r="I258" s="6"/>
    </row>
    <row r="259" spans="1:23" ht="15.75" thickBot="1" x14ac:dyDescent="0.3">
      <c r="A259" s="1410" t="s">
        <v>590</v>
      </c>
      <c r="B259" s="1314"/>
      <c r="C259" s="1314"/>
      <c r="D259" s="1314"/>
      <c r="E259" s="1314"/>
      <c r="F259" s="1315"/>
      <c r="G259" s="424">
        <f>SUM(G247:G258)</f>
        <v>45500</v>
      </c>
    </row>
    <row r="261" spans="1:23" ht="15.75" thickBot="1" x14ac:dyDescent="0.3"/>
    <row r="262" spans="1:23" ht="15.75" thickBot="1" x14ac:dyDescent="0.3">
      <c r="A262" s="1310" t="s">
        <v>585</v>
      </c>
      <c r="B262" s="1311"/>
      <c r="C262" s="1311"/>
      <c r="D262" s="1311"/>
      <c r="E262" s="1311"/>
      <c r="F262" s="1311"/>
      <c r="G262" s="1312"/>
    </row>
    <row r="263" spans="1:23" ht="15.75" thickBot="1" x14ac:dyDescent="0.3">
      <c r="A263" s="1307" t="s">
        <v>2160</v>
      </c>
      <c r="B263" s="1308"/>
      <c r="C263" s="1308"/>
      <c r="D263" s="1308"/>
      <c r="E263" s="1308"/>
      <c r="F263" s="1308"/>
      <c r="G263" s="1309"/>
    </row>
    <row r="264" spans="1:23" ht="15.75" thickBot="1" x14ac:dyDescent="0.3">
      <c r="A264" s="1310" t="s">
        <v>2158</v>
      </c>
      <c r="B264" s="1311"/>
      <c r="C264" s="1311"/>
      <c r="D264" s="1311"/>
      <c r="E264" s="1311"/>
      <c r="F264" s="1311"/>
      <c r="G264" s="1312"/>
    </row>
    <row r="265" spans="1:23" ht="27" thickBot="1" x14ac:dyDescent="0.3">
      <c r="A265" s="593" t="s">
        <v>586</v>
      </c>
      <c r="B265" s="591" t="s">
        <v>575</v>
      </c>
      <c r="C265" s="591" t="s">
        <v>587</v>
      </c>
      <c r="D265" s="594" t="s">
        <v>588</v>
      </c>
      <c r="E265" s="594" t="s">
        <v>589</v>
      </c>
      <c r="F265" s="591"/>
      <c r="G265" s="591" t="s">
        <v>579</v>
      </c>
    </row>
    <row r="266" spans="1:23" ht="15.75" thickBot="1" x14ac:dyDescent="0.3">
      <c r="A266" s="588" t="s">
        <v>1430</v>
      </c>
      <c r="B266" s="516">
        <v>3200</v>
      </c>
      <c r="C266" s="517">
        <v>150</v>
      </c>
      <c r="D266" s="517">
        <v>160</v>
      </c>
      <c r="E266" s="517">
        <v>1</v>
      </c>
      <c r="F266" s="518"/>
      <c r="G266" s="516">
        <f>+B266+C266+D266*E266</f>
        <v>3510</v>
      </c>
    </row>
    <row r="267" spans="1:23" ht="15.75" thickBot="1" x14ac:dyDescent="0.3">
      <c r="A267" s="1313" t="s">
        <v>590</v>
      </c>
      <c r="B267" s="1314"/>
      <c r="C267" s="1314"/>
      <c r="D267" s="1314"/>
      <c r="E267" s="1314"/>
      <c r="F267" s="1315"/>
      <c r="G267" s="424">
        <f>SUM(G266:G266)</f>
        <v>3510</v>
      </c>
    </row>
    <row r="269" spans="1:23" ht="15.75" thickBot="1" x14ac:dyDescent="0.3"/>
    <row r="270" spans="1:23" ht="15.75" thickBot="1" x14ac:dyDescent="0.3">
      <c r="A270" s="1310" t="s">
        <v>585</v>
      </c>
      <c r="B270" s="1311"/>
      <c r="C270" s="1311"/>
      <c r="D270" s="1311"/>
      <c r="E270" s="1311"/>
      <c r="F270" s="1311"/>
      <c r="G270" s="1312"/>
    </row>
    <row r="271" spans="1:23" ht="15.75" thickBot="1" x14ac:dyDescent="0.3">
      <c r="A271" s="1307" t="s">
        <v>2161</v>
      </c>
      <c r="B271" s="1308"/>
      <c r="C271" s="1308"/>
      <c r="D271" s="1308"/>
      <c r="E271" s="1308"/>
      <c r="F271" s="1308"/>
      <c r="G271" s="1309"/>
    </row>
    <row r="272" spans="1:23" ht="15.75" thickBot="1" x14ac:dyDescent="0.3">
      <c r="A272" s="1310" t="s">
        <v>2158</v>
      </c>
      <c r="B272" s="1311"/>
      <c r="C272" s="1311"/>
      <c r="D272" s="1311"/>
      <c r="E272" s="1311"/>
      <c r="F272" s="1311"/>
      <c r="G272" s="1312"/>
    </row>
    <row r="273" spans="1:7" ht="27" thickBot="1" x14ac:dyDescent="0.3">
      <c r="A273" s="593" t="s">
        <v>586</v>
      </c>
      <c r="B273" s="591" t="s">
        <v>575</v>
      </c>
      <c r="C273" s="591" t="s">
        <v>587</v>
      </c>
      <c r="D273" s="594" t="s">
        <v>588</v>
      </c>
      <c r="E273" s="594" t="s">
        <v>589</v>
      </c>
      <c r="F273" s="591"/>
      <c r="G273" s="591" t="s">
        <v>579</v>
      </c>
    </row>
    <row r="274" spans="1:7" ht="15.75" thickBot="1" x14ac:dyDescent="0.3">
      <c r="A274" s="592" t="s">
        <v>1224</v>
      </c>
      <c r="B274" s="516">
        <v>3200</v>
      </c>
      <c r="C274" s="517">
        <v>150</v>
      </c>
      <c r="D274" s="517">
        <v>160</v>
      </c>
      <c r="E274" s="517">
        <v>5</v>
      </c>
      <c r="F274" s="591"/>
      <c r="G274" s="516">
        <f>+B274+C274+D274*E274</f>
        <v>4150</v>
      </c>
    </row>
    <row r="275" spans="1:7" ht="15.75" thickBot="1" x14ac:dyDescent="0.3">
      <c r="A275" s="588" t="s">
        <v>1430</v>
      </c>
      <c r="B275" s="516">
        <v>3200</v>
      </c>
      <c r="C275" s="517">
        <v>150</v>
      </c>
      <c r="D275" s="517">
        <v>160</v>
      </c>
      <c r="E275" s="517">
        <v>1</v>
      </c>
      <c r="F275" s="518"/>
      <c r="G275" s="516">
        <f>+B275+C275+D275*E275</f>
        <v>3510</v>
      </c>
    </row>
    <row r="276" spans="1:7" ht="15.75" thickBot="1" x14ac:dyDescent="0.3">
      <c r="A276" s="1313" t="s">
        <v>2159</v>
      </c>
      <c r="B276" s="1314"/>
      <c r="C276" s="1314"/>
      <c r="D276" s="1314"/>
      <c r="E276" s="1314"/>
      <c r="F276" s="1315"/>
      <c r="G276" s="424">
        <f>SUM(G274:G275)</f>
        <v>7660</v>
      </c>
    </row>
  </sheetData>
  <mergeCells count="114">
    <mergeCell ref="T68:AB68"/>
    <mergeCell ref="T69:AB69"/>
    <mergeCell ref="T70:AB70"/>
    <mergeCell ref="J68:R68"/>
    <mergeCell ref="J69:R69"/>
    <mergeCell ref="J70:R70"/>
    <mergeCell ref="J243:R243"/>
    <mergeCell ref="J244:R244"/>
    <mergeCell ref="J245:R245"/>
    <mergeCell ref="J119:P119"/>
    <mergeCell ref="J120:P120"/>
    <mergeCell ref="J121:P121"/>
    <mergeCell ref="J128:O128"/>
    <mergeCell ref="J250:P250"/>
    <mergeCell ref="A270:G270"/>
    <mergeCell ref="A227:G227"/>
    <mergeCell ref="A228:G228"/>
    <mergeCell ref="A232:F232"/>
    <mergeCell ref="A235:G235"/>
    <mergeCell ref="A236:G236"/>
    <mergeCell ref="A210:G210"/>
    <mergeCell ref="A211:G211"/>
    <mergeCell ref="A212:G212"/>
    <mergeCell ref="A223:F223"/>
    <mergeCell ref="A226:G226"/>
    <mergeCell ref="A198:F198"/>
    <mergeCell ref="A201:G201"/>
    <mergeCell ref="A202:G202"/>
    <mergeCell ref="A203:G203"/>
    <mergeCell ref="A207:F207"/>
    <mergeCell ref="A271:G271"/>
    <mergeCell ref="A272:G272"/>
    <mergeCell ref="A276:F276"/>
    <mergeCell ref="A259:F259"/>
    <mergeCell ref="A262:G262"/>
    <mergeCell ref="A263:G263"/>
    <mergeCell ref="A264:G264"/>
    <mergeCell ref="A267:F267"/>
    <mergeCell ref="A237:G237"/>
    <mergeCell ref="A240:F240"/>
    <mergeCell ref="A243:G243"/>
    <mergeCell ref="A244:G244"/>
    <mergeCell ref="A245:G245"/>
    <mergeCell ref="A185:G185"/>
    <mergeCell ref="A189:F189"/>
    <mergeCell ref="A192:G192"/>
    <mergeCell ref="A193:G193"/>
    <mergeCell ref="A194:G194"/>
    <mergeCell ref="A174:G174"/>
    <mergeCell ref="A175:G175"/>
    <mergeCell ref="A180:F180"/>
    <mergeCell ref="A183:G183"/>
    <mergeCell ref="A184:G184"/>
    <mergeCell ref="A165:G165"/>
    <mergeCell ref="A166:G166"/>
    <mergeCell ref="A167:G167"/>
    <mergeCell ref="A170:F170"/>
    <mergeCell ref="A173:G173"/>
    <mergeCell ref="A153:F153"/>
    <mergeCell ref="A156:G156"/>
    <mergeCell ref="A157:G157"/>
    <mergeCell ref="A158:G158"/>
    <mergeCell ref="A162:F162"/>
    <mergeCell ref="A148:G148"/>
    <mergeCell ref="A149:G149"/>
    <mergeCell ref="A150:G150"/>
    <mergeCell ref="A130:G130"/>
    <mergeCell ref="A131:G131"/>
    <mergeCell ref="A137:F137"/>
    <mergeCell ref="A140:G140"/>
    <mergeCell ref="A141:G141"/>
    <mergeCell ref="A119:G119"/>
    <mergeCell ref="A120:G120"/>
    <mergeCell ref="A121:G121"/>
    <mergeCell ref="A126:F126"/>
    <mergeCell ref="A129:G129"/>
    <mergeCell ref="A70:F70"/>
    <mergeCell ref="A59:G59"/>
    <mergeCell ref="A60:G60"/>
    <mergeCell ref="A61:G61"/>
    <mergeCell ref="A142:G142"/>
    <mergeCell ref="A146:F146"/>
    <mergeCell ref="A109:G109"/>
    <mergeCell ref="A116:F116"/>
    <mergeCell ref="A72:G72"/>
    <mergeCell ref="A97:G97"/>
    <mergeCell ref="A98:G98"/>
    <mergeCell ref="A104:F104"/>
    <mergeCell ref="A107:G107"/>
    <mergeCell ref="A108:G108"/>
    <mergeCell ref="I1:P1"/>
    <mergeCell ref="I2:P2"/>
    <mergeCell ref="I3:P3"/>
    <mergeCell ref="I6:N6"/>
    <mergeCell ref="A44:F44"/>
    <mergeCell ref="A47:G47"/>
    <mergeCell ref="A48:G48"/>
    <mergeCell ref="A49:G49"/>
    <mergeCell ref="A56:F56"/>
    <mergeCell ref="A27:F27"/>
    <mergeCell ref="A1:G1"/>
    <mergeCell ref="A2:G2"/>
    <mergeCell ref="A3:G3"/>
    <mergeCell ref="A7:F7"/>
    <mergeCell ref="A9:G9"/>
    <mergeCell ref="A10:G10"/>
    <mergeCell ref="A11:G11"/>
    <mergeCell ref="A15:F15"/>
    <mergeCell ref="A18:G18"/>
    <mergeCell ref="A19:G19"/>
    <mergeCell ref="A20:G20"/>
    <mergeCell ref="A30:G30"/>
    <mergeCell ref="A31:G31"/>
    <mergeCell ref="A32:G32"/>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K11" sqref="K11"/>
    </sheetView>
  </sheetViews>
  <sheetFormatPr baseColWidth="10" defaultRowHeight="15" x14ac:dyDescent="0.25"/>
  <cols>
    <col min="1" max="1" width="14.5703125" style="623" bestFit="1" customWidth="1"/>
    <col min="2" max="2" width="16.7109375" customWidth="1"/>
    <col min="4" max="4" width="13" customWidth="1"/>
    <col min="5" max="5" width="12.7109375" customWidth="1"/>
    <col min="6" max="6" width="12" customWidth="1"/>
  </cols>
  <sheetData>
    <row r="1" spans="1:8" x14ac:dyDescent="0.25">
      <c r="A1" s="1415" t="s">
        <v>585</v>
      </c>
      <c r="B1" s="1415"/>
      <c r="C1" s="1415"/>
      <c r="D1" s="1415"/>
      <c r="E1" s="1415"/>
      <c r="F1" s="1415"/>
      <c r="G1" s="1415"/>
      <c r="H1" s="1415"/>
    </row>
    <row r="2" spans="1:8" x14ac:dyDescent="0.25">
      <c r="A2" s="1415" t="s">
        <v>2157</v>
      </c>
      <c r="B2" s="1415"/>
      <c r="C2" s="1415"/>
      <c r="D2" s="1415"/>
      <c r="E2" s="1415"/>
      <c r="F2" s="1415"/>
      <c r="G2" s="1415"/>
      <c r="H2" s="1415"/>
    </row>
    <row r="3" spans="1:8" x14ac:dyDescent="0.25">
      <c r="A3" s="1415" t="s">
        <v>1289</v>
      </c>
      <c r="B3" s="1415"/>
      <c r="C3" s="1415"/>
      <c r="D3" s="1415"/>
      <c r="E3" s="1415"/>
      <c r="F3" s="1415"/>
      <c r="G3" s="1415"/>
      <c r="H3" s="1415"/>
    </row>
    <row r="4" spans="1:8" ht="27" thickBot="1" x14ac:dyDescent="0.3">
      <c r="A4" s="609">
        <v>12000</v>
      </c>
      <c r="B4" s="591" t="s">
        <v>586</v>
      </c>
      <c r="C4" s="591" t="s">
        <v>575</v>
      </c>
      <c r="D4" s="591" t="s">
        <v>587</v>
      </c>
      <c r="E4" s="594" t="s">
        <v>588</v>
      </c>
      <c r="F4" s="594" t="s">
        <v>589</v>
      </c>
      <c r="G4" s="591"/>
      <c r="H4" s="591" t="s">
        <v>579</v>
      </c>
    </row>
    <row r="5" spans="1:8" ht="15.75" thickBot="1" x14ac:dyDescent="0.3">
      <c r="A5" s="1416">
        <v>41529</v>
      </c>
      <c r="B5" s="604" t="s">
        <v>155</v>
      </c>
      <c r="C5" s="516">
        <v>3200</v>
      </c>
      <c r="D5" s="517">
        <v>150</v>
      </c>
      <c r="E5" s="517">
        <v>160</v>
      </c>
      <c r="F5" s="517">
        <v>11</v>
      </c>
      <c r="G5" s="591"/>
      <c r="H5" s="516">
        <f t="shared" ref="H5:H16" si="0">+C5+D5+E5*F5</f>
        <v>5110</v>
      </c>
    </row>
    <row r="6" spans="1:8" ht="15.75" thickBot="1" x14ac:dyDescent="0.3">
      <c r="A6" s="1234"/>
      <c r="B6" s="604" t="s">
        <v>156</v>
      </c>
      <c r="C6" s="516">
        <v>3200</v>
      </c>
      <c r="D6" s="517">
        <v>150</v>
      </c>
      <c r="E6" s="517">
        <v>160</v>
      </c>
      <c r="F6" s="517">
        <v>10</v>
      </c>
      <c r="G6" s="591"/>
      <c r="H6" s="516">
        <f t="shared" si="0"/>
        <v>4950</v>
      </c>
    </row>
    <row r="7" spans="1:8" ht="27" customHeight="1" thickBot="1" x14ac:dyDescent="0.3">
      <c r="A7" s="1417" t="s">
        <v>2171</v>
      </c>
      <c r="B7" s="604" t="s">
        <v>199</v>
      </c>
      <c r="C7" s="516">
        <v>3200</v>
      </c>
      <c r="D7" s="517">
        <v>150</v>
      </c>
      <c r="E7" s="517">
        <v>160</v>
      </c>
      <c r="F7" s="517">
        <v>9</v>
      </c>
      <c r="G7" s="591"/>
      <c r="H7" s="516">
        <f t="shared" si="0"/>
        <v>4790</v>
      </c>
    </row>
    <row r="8" spans="1:8" ht="15.75" thickBot="1" x14ac:dyDescent="0.3">
      <c r="A8" s="1418"/>
      <c r="B8" s="604" t="s">
        <v>380</v>
      </c>
      <c r="C8" s="516">
        <v>3200</v>
      </c>
      <c r="D8" s="517">
        <v>150</v>
      </c>
      <c r="E8" s="517">
        <v>160</v>
      </c>
      <c r="F8" s="517">
        <v>8</v>
      </c>
      <c r="G8" s="591"/>
      <c r="H8" s="516">
        <f t="shared" si="0"/>
        <v>4630</v>
      </c>
    </row>
    <row r="9" spans="1:8" ht="15.75" thickBot="1" x14ac:dyDescent="0.3">
      <c r="A9" s="622"/>
      <c r="B9" s="605" t="s">
        <v>1171</v>
      </c>
      <c r="C9" s="516">
        <v>3200</v>
      </c>
      <c r="D9" s="517">
        <v>150</v>
      </c>
      <c r="E9" s="517">
        <v>160</v>
      </c>
      <c r="F9" s="517">
        <v>7</v>
      </c>
      <c r="G9" s="518"/>
      <c r="H9" s="516">
        <f t="shared" si="0"/>
        <v>4470</v>
      </c>
    </row>
    <row r="10" spans="1:8" ht="15.75" thickBot="1" x14ac:dyDescent="0.3">
      <c r="A10" s="622"/>
      <c r="B10" s="605" t="s">
        <v>1185</v>
      </c>
      <c r="C10" s="516">
        <v>3200</v>
      </c>
      <c r="D10" s="517">
        <v>150</v>
      </c>
      <c r="E10" s="517">
        <v>160</v>
      </c>
      <c r="F10" s="517">
        <v>6</v>
      </c>
      <c r="G10" s="518"/>
      <c r="H10" s="516">
        <f t="shared" si="0"/>
        <v>4310</v>
      </c>
    </row>
    <row r="11" spans="1:8" ht="15.75" thickBot="1" x14ac:dyDescent="0.3">
      <c r="A11" s="622"/>
      <c r="B11" s="606" t="s">
        <v>1224</v>
      </c>
      <c r="C11" s="516">
        <v>3200</v>
      </c>
      <c r="D11" s="517">
        <v>150</v>
      </c>
      <c r="E11" s="517">
        <v>160</v>
      </c>
      <c r="F11" s="517">
        <v>5</v>
      </c>
      <c r="G11" s="518"/>
      <c r="H11" s="516">
        <f t="shared" si="0"/>
        <v>4150</v>
      </c>
    </row>
    <row r="12" spans="1:8" ht="15.75" thickBot="1" x14ac:dyDescent="0.3">
      <c r="A12" s="622"/>
      <c r="B12" s="607" t="s">
        <v>1358</v>
      </c>
      <c r="C12" s="516">
        <v>3200</v>
      </c>
      <c r="D12" s="517">
        <v>150</v>
      </c>
      <c r="E12" s="517">
        <v>160</v>
      </c>
      <c r="F12" s="517">
        <v>4</v>
      </c>
      <c r="G12" s="518"/>
      <c r="H12" s="516">
        <f t="shared" si="0"/>
        <v>3990</v>
      </c>
    </row>
    <row r="13" spans="1:8" ht="15.75" thickBot="1" x14ac:dyDescent="0.3">
      <c r="A13" s="622"/>
      <c r="B13" s="607" t="s">
        <v>1406</v>
      </c>
      <c r="C13" s="516">
        <v>3200</v>
      </c>
      <c r="D13" s="517">
        <v>150</v>
      </c>
      <c r="E13" s="517">
        <v>160</v>
      </c>
      <c r="F13" s="517">
        <v>3</v>
      </c>
      <c r="G13" s="518"/>
      <c r="H13" s="516">
        <f t="shared" si="0"/>
        <v>3830</v>
      </c>
    </row>
    <row r="14" spans="1:8" ht="15.75" thickBot="1" x14ac:dyDescent="0.3">
      <c r="A14" s="622"/>
      <c r="B14" s="607" t="s">
        <v>1429</v>
      </c>
      <c r="C14" s="516">
        <v>3200</v>
      </c>
      <c r="D14" s="517">
        <v>150</v>
      </c>
      <c r="E14" s="517">
        <v>160</v>
      </c>
      <c r="F14" s="517">
        <v>2</v>
      </c>
      <c r="G14" s="518"/>
      <c r="H14" s="516">
        <f t="shared" si="0"/>
        <v>3670</v>
      </c>
    </row>
    <row r="15" spans="1:8" ht="15.75" thickBot="1" x14ac:dyDescent="0.3">
      <c r="A15" s="622"/>
      <c r="B15" s="607" t="s">
        <v>1430</v>
      </c>
      <c r="C15" s="516">
        <v>3200</v>
      </c>
      <c r="D15" s="517">
        <v>150</v>
      </c>
      <c r="E15" s="517">
        <v>160</v>
      </c>
      <c r="F15" s="517">
        <v>1</v>
      </c>
      <c r="G15" s="518"/>
      <c r="H15" s="516">
        <f t="shared" si="0"/>
        <v>3510</v>
      </c>
    </row>
    <row r="16" spans="1:8" ht="15.75" thickBot="1" x14ac:dyDescent="0.3">
      <c r="A16" s="622"/>
      <c r="B16" s="608" t="s">
        <v>154</v>
      </c>
      <c r="C16" s="516">
        <v>3200</v>
      </c>
      <c r="D16" s="517">
        <v>0</v>
      </c>
      <c r="E16" s="517">
        <v>0</v>
      </c>
      <c r="F16" s="517">
        <v>0</v>
      </c>
      <c r="G16" s="518"/>
      <c r="H16" s="516">
        <f t="shared" si="0"/>
        <v>3200</v>
      </c>
    </row>
    <row r="17" spans="1:9" ht="15.75" thickBot="1" x14ac:dyDescent="0.3">
      <c r="A17" s="619"/>
      <c r="B17" s="1414" t="s">
        <v>590</v>
      </c>
      <c r="C17" s="1314"/>
      <c r="D17" s="1314"/>
      <c r="E17" s="1314"/>
      <c r="F17" s="1314"/>
      <c r="G17" s="1315"/>
      <c r="H17" s="424">
        <f>SUM(H5:H16)</f>
        <v>50610</v>
      </c>
    </row>
    <row r="27" spans="1:9" ht="18.75" x14ac:dyDescent="0.3">
      <c r="A27" s="1413" t="s">
        <v>2175</v>
      </c>
      <c r="B27" s="1413"/>
      <c r="C27" s="1413"/>
      <c r="D27" s="1413"/>
      <c r="E27" s="1413"/>
      <c r="F27" s="1413"/>
      <c r="G27" s="1413"/>
      <c r="H27" s="1413"/>
      <c r="I27" s="1413"/>
    </row>
    <row r="28" spans="1:9" x14ac:dyDescent="0.25">
      <c r="A28" s="623">
        <v>1</v>
      </c>
      <c r="B28" s="621">
        <v>0.625</v>
      </c>
      <c r="C28" s="1192"/>
      <c r="D28" s="1192"/>
      <c r="E28" s="1192"/>
    </row>
    <row r="29" spans="1:9" x14ac:dyDescent="0.25">
      <c r="A29" s="623">
        <v>2</v>
      </c>
      <c r="B29" s="621">
        <v>0.63888888888888895</v>
      </c>
      <c r="C29" s="1192" t="s">
        <v>1241</v>
      </c>
      <c r="D29" s="1192"/>
      <c r="E29" s="1192"/>
    </row>
    <row r="30" spans="1:9" x14ac:dyDescent="0.25">
      <c r="A30" s="623">
        <v>3</v>
      </c>
      <c r="B30" s="621">
        <v>0.65277777777777779</v>
      </c>
      <c r="C30" s="1192" t="s">
        <v>2178</v>
      </c>
      <c r="D30" s="1192"/>
      <c r="E30" s="1192"/>
      <c r="F30" t="s">
        <v>2180</v>
      </c>
    </row>
    <row r="31" spans="1:9" x14ac:dyDescent="0.25">
      <c r="A31" s="623">
        <v>4</v>
      </c>
      <c r="B31" s="621">
        <v>0.66666666666666663</v>
      </c>
      <c r="C31" s="1192" t="s">
        <v>2177</v>
      </c>
      <c r="D31" s="1192"/>
      <c r="E31" s="1192"/>
    </row>
    <row r="32" spans="1:9" x14ac:dyDescent="0.25">
      <c r="A32" s="623">
        <v>5</v>
      </c>
      <c r="B32" s="621">
        <v>0.68055555555555547</v>
      </c>
      <c r="C32" s="1192" t="s">
        <v>2179</v>
      </c>
      <c r="D32" s="1192"/>
      <c r="E32" s="1192"/>
    </row>
    <row r="33" spans="1:5" x14ac:dyDescent="0.25">
      <c r="A33" s="623">
        <v>6</v>
      </c>
      <c r="B33" s="621">
        <v>0.69444444444444453</v>
      </c>
      <c r="C33" s="1192" t="s">
        <v>2176</v>
      </c>
      <c r="D33" s="1192"/>
      <c r="E33" s="1192"/>
    </row>
  </sheetData>
  <mergeCells count="13">
    <mergeCell ref="B17:G17"/>
    <mergeCell ref="A2:H2"/>
    <mergeCell ref="A1:H1"/>
    <mergeCell ref="A3:H3"/>
    <mergeCell ref="A5:A6"/>
    <mergeCell ref="A7:A8"/>
    <mergeCell ref="C32:E32"/>
    <mergeCell ref="C33:E33"/>
    <mergeCell ref="A27:I27"/>
    <mergeCell ref="C28:E28"/>
    <mergeCell ref="C29:E29"/>
    <mergeCell ref="C31:E31"/>
    <mergeCell ref="C30:E30"/>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workbookViewId="0">
      <selection activeCell="F13" sqref="F13"/>
    </sheetView>
  </sheetViews>
  <sheetFormatPr baseColWidth="10" defaultRowHeight="15" x14ac:dyDescent="0.25"/>
  <cols>
    <col min="2" max="2" width="49.140625" customWidth="1"/>
    <col min="3" max="7" width="5.7109375" customWidth="1"/>
  </cols>
  <sheetData>
    <row r="1" spans="1:7" ht="25.5" x14ac:dyDescent="0.25">
      <c r="A1" s="740"/>
      <c r="B1" s="740" t="s">
        <v>2225</v>
      </c>
      <c r="C1" s="740"/>
      <c r="D1" s="740"/>
      <c r="E1" s="740"/>
      <c r="F1" s="740"/>
      <c r="G1" s="740"/>
    </row>
    <row r="2" spans="1:7" ht="21" x14ac:dyDescent="0.35">
      <c r="A2" s="388">
        <v>1</v>
      </c>
      <c r="B2" s="741" t="s">
        <v>2104</v>
      </c>
      <c r="C2" s="741"/>
      <c r="D2" s="741"/>
      <c r="E2" s="741"/>
      <c r="F2" s="741"/>
      <c r="G2" s="741"/>
    </row>
    <row r="3" spans="1:7" ht="21" x14ac:dyDescent="0.35">
      <c r="A3" s="388">
        <v>2</v>
      </c>
      <c r="B3" s="741" t="s">
        <v>2105</v>
      </c>
      <c r="C3" s="741"/>
      <c r="D3" s="741"/>
      <c r="E3" s="741"/>
      <c r="F3" s="741"/>
      <c r="G3" s="741"/>
    </row>
    <row r="4" spans="1:7" ht="21" x14ac:dyDescent="0.35">
      <c r="A4" s="388">
        <v>3</v>
      </c>
      <c r="B4" s="741" t="s">
        <v>2198</v>
      </c>
      <c r="C4" s="741"/>
      <c r="D4" s="741"/>
      <c r="E4" s="741"/>
      <c r="F4" s="741"/>
      <c r="G4" s="741"/>
    </row>
    <row r="5" spans="1:7" ht="21" x14ac:dyDescent="0.35">
      <c r="A5" s="388">
        <v>4</v>
      </c>
      <c r="B5" s="741" t="s">
        <v>2124</v>
      </c>
      <c r="C5" s="741"/>
      <c r="D5" s="741"/>
      <c r="E5" s="741"/>
      <c r="F5" s="741"/>
      <c r="G5" s="741"/>
    </row>
    <row r="6" spans="1:7" ht="21" x14ac:dyDescent="0.35">
      <c r="A6" s="388">
        <v>5</v>
      </c>
      <c r="B6" s="741" t="s">
        <v>2107</v>
      </c>
      <c r="C6" s="741"/>
      <c r="D6" s="741"/>
      <c r="E6" s="741"/>
      <c r="F6" s="741"/>
      <c r="G6" s="741"/>
    </row>
    <row r="7" spans="1:7" ht="21" x14ac:dyDescent="0.35">
      <c r="A7" s="388">
        <v>6</v>
      </c>
      <c r="B7" s="741" t="s">
        <v>2109</v>
      </c>
      <c r="C7" s="741"/>
      <c r="D7" s="741"/>
      <c r="E7" s="741"/>
      <c r="F7" s="741"/>
      <c r="G7" s="741"/>
    </row>
    <row r="8" spans="1:7" ht="21" x14ac:dyDescent="0.35">
      <c r="A8" s="388">
        <v>7</v>
      </c>
      <c r="B8" s="741" t="s">
        <v>2110</v>
      </c>
      <c r="C8" s="741"/>
      <c r="D8" s="741"/>
      <c r="E8" s="741"/>
      <c r="F8" s="741"/>
      <c r="G8" s="741"/>
    </row>
    <row r="9" spans="1:7" ht="21" x14ac:dyDescent="0.35">
      <c r="A9" s="388">
        <v>8</v>
      </c>
      <c r="B9" s="741" t="s">
        <v>2111</v>
      </c>
      <c r="C9" s="741"/>
      <c r="D9" s="741"/>
      <c r="E9" s="741"/>
      <c r="F9" s="741"/>
      <c r="G9" s="741"/>
    </row>
    <row r="10" spans="1:7" ht="21" x14ac:dyDescent="0.35">
      <c r="A10" s="388">
        <v>9</v>
      </c>
      <c r="B10" s="741" t="s">
        <v>2112</v>
      </c>
      <c r="C10" s="741"/>
      <c r="D10" s="741"/>
      <c r="E10" s="741"/>
      <c r="F10" s="741"/>
      <c r="G10" s="741"/>
    </row>
    <row r="11" spans="1:7" ht="21" x14ac:dyDescent="0.35">
      <c r="A11" s="388">
        <v>10</v>
      </c>
      <c r="B11" s="741" t="s">
        <v>2114</v>
      </c>
      <c r="C11" s="741"/>
      <c r="D11" s="741"/>
      <c r="E11" s="741"/>
      <c r="F11" s="741"/>
      <c r="G11" s="741"/>
    </row>
    <row r="12" spans="1:7" ht="21" x14ac:dyDescent="0.35">
      <c r="A12" s="388">
        <v>11</v>
      </c>
      <c r="B12" s="741" t="s">
        <v>2115</v>
      </c>
      <c r="C12" s="741"/>
      <c r="D12" s="741"/>
      <c r="E12" s="741"/>
      <c r="F12" s="741"/>
      <c r="G12" s="741"/>
    </row>
    <row r="13" spans="1:7" ht="21" x14ac:dyDescent="0.35">
      <c r="A13" s="388">
        <v>12</v>
      </c>
      <c r="B13" s="742" t="s">
        <v>2125</v>
      </c>
      <c r="C13" s="742"/>
      <c r="D13" s="742"/>
      <c r="E13" s="742"/>
      <c r="F13" s="742"/>
      <c r="G13" s="742"/>
    </row>
    <row r="14" spans="1:7" ht="21" x14ac:dyDescent="0.35">
      <c r="A14" s="388">
        <v>13</v>
      </c>
      <c r="B14" s="741" t="s">
        <v>2116</v>
      </c>
      <c r="C14" s="741"/>
      <c r="D14" s="741"/>
      <c r="E14" s="741"/>
      <c r="F14" s="741"/>
      <c r="G14" s="741"/>
    </row>
    <row r="15" spans="1:7" ht="21" x14ac:dyDescent="0.35">
      <c r="A15" s="388">
        <v>14</v>
      </c>
      <c r="B15" s="742" t="s">
        <v>2126</v>
      </c>
      <c r="C15" s="742"/>
      <c r="D15" s="742"/>
      <c r="E15" s="742"/>
      <c r="F15" s="742"/>
      <c r="G15" s="742"/>
    </row>
    <row r="16" spans="1:7" ht="21" x14ac:dyDescent="0.35">
      <c r="A16" s="388">
        <v>15</v>
      </c>
      <c r="B16" s="741" t="s">
        <v>2118</v>
      </c>
      <c r="C16" s="741"/>
      <c r="D16" s="741"/>
      <c r="E16" s="741"/>
      <c r="F16" s="741"/>
      <c r="G16" s="741"/>
    </row>
    <row r="17" spans="1:7" ht="21" x14ac:dyDescent="0.35">
      <c r="A17" s="388">
        <v>16</v>
      </c>
      <c r="B17" s="741" t="s">
        <v>2119</v>
      </c>
      <c r="C17" s="741"/>
      <c r="D17" s="741"/>
      <c r="E17" s="741"/>
      <c r="F17" s="741"/>
      <c r="G17" s="741"/>
    </row>
    <row r="18" spans="1:7" ht="21" x14ac:dyDescent="0.35">
      <c r="A18" s="388">
        <v>17</v>
      </c>
      <c r="B18" s="741" t="s">
        <v>2120</v>
      </c>
      <c r="C18" s="741"/>
      <c r="D18" s="741"/>
      <c r="E18" s="741"/>
      <c r="F18" s="741"/>
      <c r="G18" s="741"/>
    </row>
    <row r="19" spans="1:7" ht="21" x14ac:dyDescent="0.35">
      <c r="A19" s="388">
        <v>18</v>
      </c>
      <c r="B19" s="741" t="s">
        <v>2121</v>
      </c>
      <c r="C19" s="741"/>
      <c r="D19" s="741"/>
      <c r="E19" s="741"/>
      <c r="F19" s="741"/>
      <c r="G19" s="741"/>
    </row>
    <row r="20" spans="1:7" ht="21" x14ac:dyDescent="0.35">
      <c r="A20" s="388">
        <v>19</v>
      </c>
      <c r="B20" s="741" t="s">
        <v>2122</v>
      </c>
      <c r="C20" s="741"/>
      <c r="D20" s="741"/>
      <c r="E20" s="741"/>
      <c r="F20" s="741"/>
      <c r="G20" s="741"/>
    </row>
    <row r="21" spans="1:7" ht="21" x14ac:dyDescent="0.35">
      <c r="A21" s="388">
        <v>20</v>
      </c>
      <c r="B21" s="741" t="s">
        <v>2123</v>
      </c>
      <c r="C21" s="741"/>
      <c r="D21" s="741"/>
      <c r="E21" s="741"/>
      <c r="F21" s="741"/>
      <c r="G21" s="741"/>
    </row>
    <row r="22" spans="1:7" x14ac:dyDescent="0.25">
      <c r="A22" s="737"/>
      <c r="B22" s="737"/>
      <c r="C22" s="737"/>
      <c r="D22" s="737"/>
      <c r="E22" s="737"/>
      <c r="F22" s="737"/>
      <c r="G22" s="737"/>
    </row>
  </sheetData>
  <pageMargins left="0.7" right="0.7" top="0.75" bottom="0.75" header="0.3" footer="0.3"/>
  <pageSetup orientation="portrait" verticalDpi="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2"/>
  <sheetViews>
    <sheetView workbookViewId="0">
      <selection activeCell="C7" sqref="C7"/>
    </sheetView>
  </sheetViews>
  <sheetFormatPr baseColWidth="10" defaultRowHeight="15" x14ac:dyDescent="0.25"/>
  <cols>
    <col min="1" max="1" width="70.42578125" customWidth="1"/>
    <col min="2" max="2" width="11.42578125" style="209"/>
  </cols>
  <sheetData>
    <row r="1" spans="1:2" ht="27.75" customHeight="1" x14ac:dyDescent="0.25">
      <c r="A1" s="698" t="s">
        <v>1241</v>
      </c>
      <c r="B1" s="210"/>
    </row>
    <row r="2" spans="1:2" ht="27.75" customHeight="1" x14ac:dyDescent="0.25">
      <c r="A2" s="698" t="s">
        <v>1242</v>
      </c>
      <c r="B2" s="210"/>
    </row>
    <row r="3" spans="1:2" ht="27" customHeight="1" x14ac:dyDescent="0.25">
      <c r="A3" s="698" t="s">
        <v>1355</v>
      </c>
      <c r="B3" s="696"/>
    </row>
    <row r="4" spans="1:2" ht="32.25" customHeight="1" x14ac:dyDescent="0.25">
      <c r="A4" s="698" t="s">
        <v>1243</v>
      </c>
      <c r="B4" s="210"/>
    </row>
    <row r="5" spans="1:2" ht="26.25" customHeight="1" x14ac:dyDescent="0.25">
      <c r="A5" s="698" t="s">
        <v>1356</v>
      </c>
      <c r="B5" s="210"/>
    </row>
    <row r="6" spans="1:2" ht="23.25" x14ac:dyDescent="0.25">
      <c r="A6" s="698" t="s">
        <v>1244</v>
      </c>
      <c r="B6" s="33"/>
    </row>
    <row r="7" spans="1:2" ht="23.25" x14ac:dyDescent="0.25">
      <c r="A7" s="698" t="s">
        <v>1245</v>
      </c>
      <c r="B7" s="697"/>
    </row>
    <row r="8" spans="1:2" ht="23.25" x14ac:dyDescent="0.25">
      <c r="A8" s="698" t="s">
        <v>1246</v>
      </c>
      <c r="B8" s="210"/>
    </row>
    <row r="9" spans="1:2" ht="24" customHeight="1" x14ac:dyDescent="0.25">
      <c r="A9" s="698" t="s">
        <v>1399</v>
      </c>
      <c r="B9" s="210"/>
    </row>
    <row r="10" spans="1:2" ht="27" customHeight="1" x14ac:dyDescent="0.25">
      <c r="A10" s="698" t="s">
        <v>1247</v>
      </c>
      <c r="B10" s="210"/>
    </row>
    <row r="11" spans="1:2" ht="26.25" customHeight="1" x14ac:dyDescent="0.25">
      <c r="A11" s="698" t="s">
        <v>1248</v>
      </c>
      <c r="B11" s="210"/>
    </row>
    <row r="12" spans="1:2" ht="45" customHeight="1" x14ac:dyDescent="0.25">
      <c r="A12" s="698"/>
      <c r="B12" s="210"/>
    </row>
  </sheetData>
  <pageMargins left="0.7" right="0.7" top="0.75" bottom="0.75" header="0.3" footer="0.3"/>
  <pageSetup orientation="portrait" verticalDpi="0"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21" sqref="F21"/>
    </sheetView>
  </sheetViews>
  <sheetFormatPr baseColWidth="10" defaultRowHeight="15" x14ac:dyDescent="0.25"/>
  <cols>
    <col min="2" max="2" width="16.7109375" customWidth="1"/>
    <col min="3" max="3" width="26.7109375" customWidth="1"/>
    <col min="4" max="4" width="14.85546875" customWidth="1"/>
    <col min="5" max="5" width="48.140625" customWidth="1"/>
  </cols>
  <sheetData>
    <row r="1" spans="1:7" ht="20.25" x14ac:dyDescent="0.3">
      <c r="A1" s="1419" t="s">
        <v>2203</v>
      </c>
      <c r="B1" s="1419"/>
      <c r="C1" s="1419"/>
      <c r="D1" s="1419"/>
      <c r="E1" s="1419"/>
      <c r="F1" s="1419"/>
      <c r="G1" s="703"/>
    </row>
    <row r="2" spans="1:7" ht="20.25" x14ac:dyDescent="0.3">
      <c r="A2" s="704"/>
      <c r="B2" s="704"/>
      <c r="C2" s="705"/>
      <c r="D2" s="705"/>
      <c r="E2" s="705"/>
      <c r="F2" s="706"/>
      <c r="G2" s="703"/>
    </row>
    <row r="3" spans="1:7" ht="20.25" x14ac:dyDescent="0.3">
      <c r="A3" s="704" t="s">
        <v>2204</v>
      </c>
      <c r="B3" s="704"/>
      <c r="C3" s="705"/>
      <c r="D3" s="705"/>
      <c r="E3" s="705"/>
      <c r="F3" s="706"/>
      <c r="G3" s="703"/>
    </row>
    <row r="4" spans="1:7" ht="20.25" x14ac:dyDescent="0.3">
      <c r="A4" s="707" t="s">
        <v>2205</v>
      </c>
      <c r="B4" s="704"/>
      <c r="C4" s="708"/>
      <c r="D4" s="708"/>
      <c r="E4" s="708"/>
      <c r="F4" s="709"/>
      <c r="G4" s="708"/>
    </row>
    <row r="5" spans="1:7" ht="20.25" x14ac:dyDescent="0.35">
      <c r="A5" s="1420" t="s">
        <v>2206</v>
      </c>
      <c r="B5" s="1420"/>
      <c r="C5" s="1420"/>
      <c r="D5" s="1420"/>
      <c r="E5" s="1420"/>
      <c r="F5" s="1420"/>
      <c r="G5" s="1420"/>
    </row>
    <row r="6" spans="1:7" ht="20.25" x14ac:dyDescent="0.35">
      <c r="A6" s="1421" t="s">
        <v>2207</v>
      </c>
      <c r="B6" s="1421"/>
      <c r="C6" s="1421"/>
      <c r="D6" s="1421"/>
      <c r="E6" s="1421"/>
      <c r="F6" s="1421"/>
      <c r="G6" s="710"/>
    </row>
    <row r="7" spans="1:7" ht="20.25" x14ac:dyDescent="0.35">
      <c r="A7" s="1421"/>
      <c r="B7" s="1421"/>
      <c r="C7" s="1421"/>
      <c r="D7" s="1421"/>
      <c r="E7" s="1421"/>
      <c r="F7" s="1421"/>
      <c r="G7" s="710"/>
    </row>
    <row r="8" spans="1:7" ht="20.25" x14ac:dyDescent="0.35">
      <c r="A8" s="711" t="s">
        <v>2208</v>
      </c>
      <c r="B8" s="712"/>
      <c r="C8" s="712"/>
      <c r="D8" s="712"/>
      <c r="E8" s="712"/>
      <c r="F8" s="712"/>
      <c r="G8" s="710"/>
    </row>
    <row r="9" spans="1:7" ht="15.75" x14ac:dyDescent="0.25">
      <c r="A9" s="1422" t="s">
        <v>2209</v>
      </c>
      <c r="B9" s="1422"/>
      <c r="C9" s="1422"/>
      <c r="D9" s="1422"/>
      <c r="E9" s="1422"/>
      <c r="F9" s="713"/>
      <c r="G9" s="713"/>
    </row>
    <row r="10" spans="1:7" ht="15.75" x14ac:dyDescent="0.25">
      <c r="A10" s="1422"/>
      <c r="B10" s="1422"/>
      <c r="C10" s="1422"/>
      <c r="D10" s="1422"/>
      <c r="E10" s="1422"/>
      <c r="F10" s="713"/>
      <c r="G10" s="713"/>
    </row>
    <row r="11" spans="1:7" ht="15.75" x14ac:dyDescent="0.25">
      <c r="A11" s="1422"/>
      <c r="B11" s="1422"/>
      <c r="C11" s="1422"/>
      <c r="D11" s="1422"/>
      <c r="E11" s="1422"/>
      <c r="F11" s="713"/>
      <c r="G11" s="713"/>
    </row>
    <row r="14" spans="1:7" ht="15.75" x14ac:dyDescent="0.25">
      <c r="A14" s="711">
        <v>16</v>
      </c>
      <c r="B14" s="711" t="s">
        <v>2199</v>
      </c>
      <c r="C14" s="711" t="s">
        <v>2200</v>
      </c>
      <c r="D14" s="711" t="s">
        <v>2201</v>
      </c>
      <c r="E14" s="711" t="s">
        <v>2202</v>
      </c>
    </row>
  </sheetData>
  <mergeCells count="4">
    <mergeCell ref="A1:F1"/>
    <mergeCell ref="A5:G5"/>
    <mergeCell ref="A6:F7"/>
    <mergeCell ref="A9:E11"/>
  </mergeCells>
  <pageMargins left="0.7" right="0.7" top="0.75" bottom="0.75" header="0.3" footer="0.3"/>
  <pageSetup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23"/>
  <sheetViews>
    <sheetView topLeftCell="A10" workbookViewId="0">
      <selection activeCell="K5" sqref="K5"/>
    </sheetView>
  </sheetViews>
  <sheetFormatPr baseColWidth="10" defaultRowHeight="15" x14ac:dyDescent="0.25"/>
  <cols>
    <col min="1" max="1" width="3.140625" customWidth="1"/>
    <col min="2" max="2" width="35.28515625" bestFit="1" customWidth="1"/>
    <col min="4" max="4" width="5.140625" bestFit="1" customWidth="1"/>
    <col min="5" max="5" width="5.28515625" bestFit="1" customWidth="1"/>
    <col min="6" max="6" width="8.5703125" bestFit="1" customWidth="1"/>
    <col min="7" max="8" width="6" bestFit="1" customWidth="1"/>
    <col min="9" max="9" width="8.5703125" bestFit="1" customWidth="1"/>
    <col min="10" max="10" width="4.140625" bestFit="1" customWidth="1"/>
    <col min="11" max="11" width="4.42578125" bestFit="1" customWidth="1"/>
    <col min="12" max="12" width="3.5703125" bestFit="1" customWidth="1"/>
    <col min="13" max="13" width="5.140625" bestFit="1" customWidth="1"/>
    <col min="14" max="14" width="4.85546875" bestFit="1" customWidth="1"/>
    <col min="15" max="16" width="8.5703125" bestFit="1" customWidth="1"/>
    <col min="17" max="17" width="4.140625" bestFit="1" customWidth="1"/>
    <col min="18" max="18" width="8.5703125" bestFit="1" customWidth="1"/>
    <col min="19" max="20" width="4.140625" bestFit="1" customWidth="1"/>
    <col min="21" max="21" width="3.28515625" bestFit="1" customWidth="1"/>
    <col min="22" max="22" width="3.5703125" bestFit="1" customWidth="1"/>
  </cols>
  <sheetData>
    <row r="6" spans="2:22" ht="15.75" thickBot="1" x14ac:dyDescent="0.3">
      <c r="B6" s="340"/>
    </row>
    <row r="7" spans="2:22" ht="17.25" thickBot="1" x14ac:dyDescent="0.3">
      <c r="B7" s="844"/>
      <c r="C7" s="845"/>
      <c r="D7" s="1441" t="s">
        <v>2616</v>
      </c>
      <c r="E7" s="1442"/>
      <c r="F7" s="846" t="s">
        <v>217</v>
      </c>
      <c r="G7" s="847" t="s">
        <v>217</v>
      </c>
      <c r="H7" s="848" t="s">
        <v>217</v>
      </c>
      <c r="I7" s="849" t="s">
        <v>217</v>
      </c>
      <c r="J7" s="850" t="s">
        <v>217</v>
      </c>
      <c r="K7" s="851"/>
      <c r="L7" s="1443" t="s">
        <v>2617</v>
      </c>
      <c r="M7" s="1441" t="s">
        <v>2616</v>
      </c>
      <c r="N7" s="1442"/>
      <c r="O7" s="852" t="s">
        <v>217</v>
      </c>
      <c r="P7" s="853" t="s">
        <v>217</v>
      </c>
      <c r="Q7" s="854" t="s">
        <v>217</v>
      </c>
      <c r="R7" s="855" t="s">
        <v>217</v>
      </c>
      <c r="S7" s="856" t="s">
        <v>217</v>
      </c>
      <c r="T7" s="857" t="s">
        <v>217</v>
      </c>
      <c r="U7" s="851"/>
      <c r="V7" s="1443" t="s">
        <v>2618</v>
      </c>
    </row>
    <row r="8" spans="2:22" ht="30.75" thickBot="1" x14ac:dyDescent="0.3">
      <c r="B8" s="858" t="s">
        <v>2619</v>
      </c>
      <c r="C8" s="863"/>
      <c r="D8" s="1446" t="s">
        <v>2624</v>
      </c>
      <c r="E8" s="1446" t="s">
        <v>2625</v>
      </c>
      <c r="F8" s="1449" t="s">
        <v>2626</v>
      </c>
      <c r="G8" s="1452" t="s">
        <v>222</v>
      </c>
      <c r="H8" s="1455" t="s">
        <v>2627</v>
      </c>
      <c r="I8" s="1458" t="s">
        <v>2628</v>
      </c>
      <c r="J8" s="1461" t="s">
        <v>2629</v>
      </c>
      <c r="K8" s="1435" t="s">
        <v>2630</v>
      </c>
      <c r="L8" s="1444"/>
      <c r="M8" s="1446" t="s">
        <v>2624</v>
      </c>
      <c r="N8" s="1446" t="s">
        <v>2631</v>
      </c>
      <c r="O8" s="1464" t="s">
        <v>2632</v>
      </c>
      <c r="P8" s="1438" t="s">
        <v>2633</v>
      </c>
      <c r="Q8" s="1423" t="s">
        <v>2634</v>
      </c>
      <c r="R8" s="1426" t="s">
        <v>2635</v>
      </c>
      <c r="S8" s="1429" t="s">
        <v>2636</v>
      </c>
      <c r="T8" s="1432" t="s">
        <v>2637</v>
      </c>
      <c r="U8" s="1435" t="s">
        <v>2638</v>
      </c>
      <c r="V8" s="1444"/>
    </row>
    <row r="9" spans="2:22" ht="17.25" thickBot="1" x14ac:dyDescent="0.3">
      <c r="B9" s="858" t="s">
        <v>2620</v>
      </c>
      <c r="C9" s="863"/>
      <c r="D9" s="1447"/>
      <c r="E9" s="1447"/>
      <c r="F9" s="1450"/>
      <c r="G9" s="1453"/>
      <c r="H9" s="1456"/>
      <c r="I9" s="1459"/>
      <c r="J9" s="1462"/>
      <c r="K9" s="1436"/>
      <c r="L9" s="1444"/>
      <c r="M9" s="1447"/>
      <c r="N9" s="1447"/>
      <c r="O9" s="1465"/>
      <c r="P9" s="1439"/>
      <c r="Q9" s="1424"/>
      <c r="R9" s="1427"/>
      <c r="S9" s="1430"/>
      <c r="T9" s="1433"/>
      <c r="U9" s="1436"/>
      <c r="V9" s="1444"/>
    </row>
    <row r="10" spans="2:22" ht="17.25" thickBot="1" x14ac:dyDescent="0.3">
      <c r="B10" s="859" t="s">
        <v>2621</v>
      </c>
      <c r="C10" s="863"/>
      <c r="D10" s="1447"/>
      <c r="E10" s="1447"/>
      <c r="F10" s="1450"/>
      <c r="G10" s="1453"/>
      <c r="H10" s="1456"/>
      <c r="I10" s="1459"/>
      <c r="J10" s="1462"/>
      <c r="K10" s="1436"/>
      <c r="L10" s="1444"/>
      <c r="M10" s="1447"/>
      <c r="N10" s="1447"/>
      <c r="O10" s="1465"/>
      <c r="P10" s="1439"/>
      <c r="Q10" s="1424"/>
      <c r="R10" s="1427"/>
      <c r="S10" s="1430"/>
      <c r="T10" s="1433"/>
      <c r="U10" s="1436"/>
      <c r="V10" s="1444"/>
    </row>
    <row r="11" spans="2:22" ht="17.25" thickBot="1" x14ac:dyDescent="0.3">
      <c r="B11" s="859" t="s">
        <v>2622</v>
      </c>
      <c r="C11" s="863"/>
      <c r="D11" s="1447"/>
      <c r="E11" s="1447"/>
      <c r="F11" s="1450"/>
      <c r="G11" s="1453"/>
      <c r="H11" s="1456"/>
      <c r="I11" s="1459"/>
      <c r="J11" s="1462"/>
      <c r="K11" s="1436"/>
      <c r="L11" s="1444"/>
      <c r="M11" s="1447"/>
      <c r="N11" s="1447"/>
      <c r="O11" s="1465"/>
      <c r="P11" s="1439"/>
      <c r="Q11" s="1424"/>
      <c r="R11" s="1427"/>
      <c r="S11" s="1430"/>
      <c r="T11" s="1433"/>
      <c r="U11" s="1436"/>
      <c r="V11" s="1444"/>
    </row>
    <row r="12" spans="2:22" ht="17.25" thickBot="1" x14ac:dyDescent="0.3">
      <c r="B12" s="860" t="s">
        <v>2623</v>
      </c>
      <c r="C12" s="863"/>
      <c r="D12" s="1447"/>
      <c r="E12" s="1447"/>
      <c r="F12" s="1450"/>
      <c r="G12" s="1453"/>
      <c r="H12" s="1456"/>
      <c r="I12" s="1459"/>
      <c r="J12" s="1462"/>
      <c r="K12" s="1436"/>
      <c r="L12" s="1444"/>
      <c r="M12" s="1447"/>
      <c r="N12" s="1447"/>
      <c r="O12" s="1465"/>
      <c r="P12" s="1439"/>
      <c r="Q12" s="1424"/>
      <c r="R12" s="1427"/>
      <c r="S12" s="1430"/>
      <c r="T12" s="1433"/>
      <c r="U12" s="1436"/>
      <c r="V12" s="1444"/>
    </row>
    <row r="13" spans="2:22" ht="17.25" thickBot="1" x14ac:dyDescent="0.3">
      <c r="B13" s="861"/>
      <c r="C13" s="863"/>
      <c r="D13" s="1447"/>
      <c r="E13" s="1447"/>
      <c r="F13" s="1450"/>
      <c r="G13" s="1453"/>
      <c r="H13" s="1456"/>
      <c r="I13" s="1459"/>
      <c r="J13" s="1462"/>
      <c r="K13" s="1436"/>
      <c r="L13" s="1444"/>
      <c r="M13" s="1447"/>
      <c r="N13" s="1447"/>
      <c r="O13" s="1465"/>
      <c r="P13" s="1439"/>
      <c r="Q13" s="1424"/>
      <c r="R13" s="1427"/>
      <c r="S13" s="1430"/>
      <c r="T13" s="1433"/>
      <c r="U13" s="1436"/>
      <c r="V13" s="1444"/>
    </row>
    <row r="14" spans="2:22" ht="17.25" thickBot="1" x14ac:dyDescent="0.3">
      <c r="B14" s="861"/>
      <c r="C14" s="863"/>
      <c r="D14" s="1447"/>
      <c r="E14" s="1447"/>
      <c r="F14" s="1450"/>
      <c r="G14" s="1453"/>
      <c r="H14" s="1456"/>
      <c r="I14" s="1459"/>
      <c r="J14" s="1462"/>
      <c r="K14" s="1436"/>
      <c r="L14" s="1444"/>
      <c r="M14" s="1447"/>
      <c r="N14" s="1447"/>
      <c r="O14" s="1465"/>
      <c r="P14" s="1439"/>
      <c r="Q14" s="1424"/>
      <c r="R14" s="1427"/>
      <c r="S14" s="1430"/>
      <c r="T14" s="1433"/>
      <c r="U14" s="1436"/>
      <c r="V14" s="1444"/>
    </row>
    <row r="15" spans="2:22" ht="17.25" thickBot="1" x14ac:dyDescent="0.3">
      <c r="B15" s="861"/>
      <c r="C15" s="863"/>
      <c r="D15" s="1447"/>
      <c r="E15" s="1447"/>
      <c r="F15" s="1450"/>
      <c r="G15" s="1453"/>
      <c r="H15" s="1456"/>
      <c r="I15" s="1459"/>
      <c r="J15" s="1462"/>
      <c r="K15" s="1436"/>
      <c r="L15" s="1444"/>
      <c r="M15" s="1447"/>
      <c r="N15" s="1447"/>
      <c r="O15" s="1465"/>
      <c r="P15" s="1439"/>
      <c r="Q15" s="1424"/>
      <c r="R15" s="1427"/>
      <c r="S15" s="1430"/>
      <c r="T15" s="1433"/>
      <c r="U15" s="1436"/>
      <c r="V15" s="1444"/>
    </row>
    <row r="16" spans="2:22" ht="17.25" thickBot="1" x14ac:dyDescent="0.3">
      <c r="B16" s="859" t="s">
        <v>389</v>
      </c>
      <c r="C16" s="863"/>
      <c r="D16" s="1447"/>
      <c r="E16" s="1447"/>
      <c r="F16" s="1450"/>
      <c r="G16" s="1453"/>
      <c r="H16" s="1456"/>
      <c r="I16" s="1459"/>
      <c r="J16" s="1462"/>
      <c r="K16" s="1436"/>
      <c r="L16" s="1444"/>
      <c r="M16" s="1447"/>
      <c r="N16" s="1447"/>
      <c r="O16" s="1465"/>
      <c r="P16" s="1439"/>
      <c r="Q16" s="1424"/>
      <c r="R16" s="1427"/>
      <c r="S16" s="1430"/>
      <c r="T16" s="1433"/>
      <c r="U16" s="1436"/>
      <c r="V16" s="1444"/>
    </row>
    <row r="17" spans="2:22" ht="17.25" hidden="1" thickBot="1" x14ac:dyDescent="0.3">
      <c r="B17" s="862"/>
      <c r="C17" s="863"/>
      <c r="D17" s="1448"/>
      <c r="E17" s="1448"/>
      <c r="F17" s="1451"/>
      <c r="G17" s="1454"/>
      <c r="H17" s="1457"/>
      <c r="I17" s="1460"/>
      <c r="J17" s="1463"/>
      <c r="K17" s="1437"/>
      <c r="L17" s="1445"/>
      <c r="M17" s="1448"/>
      <c r="N17" s="1448"/>
      <c r="O17" s="1466"/>
      <c r="P17" s="1440"/>
      <c r="Q17" s="1425"/>
      <c r="R17" s="1428"/>
      <c r="S17" s="1431"/>
      <c r="T17" s="1434"/>
      <c r="U17" s="1437"/>
      <c r="V17" s="1445"/>
    </row>
    <row r="18" spans="2:22" ht="17.25" thickBot="1" x14ac:dyDescent="0.3">
      <c r="B18" s="864" t="s">
        <v>2235</v>
      </c>
      <c r="C18" s="863"/>
      <c r="D18" s="865"/>
      <c r="E18" s="865"/>
      <c r="F18" s="866">
        <v>9</v>
      </c>
      <c r="G18" s="866" t="s">
        <v>2639</v>
      </c>
      <c r="H18" s="866" t="s">
        <v>2639</v>
      </c>
      <c r="I18" s="866" t="s">
        <v>2639</v>
      </c>
      <c r="J18" s="867" t="s">
        <v>2639</v>
      </c>
      <c r="K18" s="868">
        <v>1.8</v>
      </c>
      <c r="L18" s="869"/>
      <c r="M18" s="865"/>
      <c r="N18" s="865"/>
      <c r="O18" s="867" t="s">
        <v>2640</v>
      </c>
      <c r="P18" s="867"/>
      <c r="Q18" s="867">
        <v>10</v>
      </c>
      <c r="R18" s="867" t="s">
        <v>2640</v>
      </c>
      <c r="S18" s="867">
        <v>9</v>
      </c>
      <c r="T18" s="867" t="s">
        <v>2640</v>
      </c>
      <c r="U18" s="868"/>
      <c r="V18" s="869"/>
    </row>
    <row r="19" spans="2:22" ht="17.25" thickBot="1" x14ac:dyDescent="0.3">
      <c r="B19" s="864" t="s">
        <v>1660</v>
      </c>
      <c r="C19" s="863"/>
      <c r="D19" s="865"/>
      <c r="E19" s="865"/>
      <c r="F19" s="866">
        <v>8</v>
      </c>
      <c r="G19" s="866">
        <v>10</v>
      </c>
      <c r="H19" s="866">
        <v>10</v>
      </c>
      <c r="I19" s="866">
        <v>9</v>
      </c>
      <c r="J19" s="866">
        <v>10</v>
      </c>
      <c r="K19" s="868">
        <v>9.4</v>
      </c>
      <c r="L19" s="869"/>
      <c r="M19" s="865"/>
      <c r="N19" s="865"/>
      <c r="O19" s="867">
        <v>10</v>
      </c>
      <c r="P19" s="867"/>
      <c r="Q19" s="867">
        <v>10</v>
      </c>
      <c r="R19" s="867">
        <v>10</v>
      </c>
      <c r="S19" s="867">
        <v>8</v>
      </c>
      <c r="T19" s="867">
        <v>10</v>
      </c>
      <c r="U19" s="868"/>
      <c r="V19" s="869"/>
    </row>
    <row r="20" spans="2:22" ht="17.25" thickBot="1" x14ac:dyDescent="0.3">
      <c r="B20" s="864" t="s">
        <v>2641</v>
      </c>
      <c r="C20" s="863"/>
      <c r="D20" s="865"/>
      <c r="E20" s="865"/>
      <c r="F20" s="866">
        <v>9</v>
      </c>
      <c r="G20" s="866" t="s">
        <v>2639</v>
      </c>
      <c r="H20" s="866" t="s">
        <v>2639</v>
      </c>
      <c r="I20" s="867" t="s">
        <v>2639</v>
      </c>
      <c r="J20" s="867" t="s">
        <v>2639</v>
      </c>
      <c r="K20" s="868">
        <v>1.8</v>
      </c>
      <c r="L20" s="869"/>
      <c r="M20" s="865"/>
      <c r="N20" s="865"/>
      <c r="O20" s="867" t="s">
        <v>2640</v>
      </c>
      <c r="P20" s="867"/>
      <c r="Q20" s="867">
        <v>10</v>
      </c>
      <c r="R20" s="867" t="s">
        <v>2640</v>
      </c>
      <c r="S20" s="867">
        <v>9</v>
      </c>
      <c r="T20" s="867">
        <v>10</v>
      </c>
      <c r="U20" s="868"/>
      <c r="V20" s="869"/>
    </row>
    <row r="21" spans="2:22" ht="17.25" thickBot="1" x14ac:dyDescent="0.3">
      <c r="B21" s="864" t="s">
        <v>2298</v>
      </c>
      <c r="C21" s="870"/>
      <c r="D21" s="870"/>
      <c r="E21" s="870"/>
      <c r="F21" s="867">
        <v>9</v>
      </c>
      <c r="G21" s="867" t="s">
        <v>2639</v>
      </c>
      <c r="H21" s="867" t="s">
        <v>2639</v>
      </c>
      <c r="I21" s="867" t="s">
        <v>2639</v>
      </c>
      <c r="J21" s="867" t="s">
        <v>2639</v>
      </c>
      <c r="K21" s="868">
        <v>1.8</v>
      </c>
      <c r="L21" s="869"/>
      <c r="M21" s="870"/>
      <c r="N21" s="870"/>
      <c r="O21" s="867" t="s">
        <v>2640</v>
      </c>
      <c r="P21" s="870"/>
      <c r="Q21" s="867">
        <v>10</v>
      </c>
      <c r="R21" s="870" t="s">
        <v>2640</v>
      </c>
      <c r="S21" s="867">
        <v>9</v>
      </c>
      <c r="T21" s="870" t="s">
        <v>2640</v>
      </c>
      <c r="U21" s="867"/>
      <c r="V21" s="869"/>
    </row>
    <row r="22" spans="2:22" ht="17.25" thickBot="1" x14ac:dyDescent="0.3">
      <c r="B22" s="864" t="s">
        <v>1802</v>
      </c>
      <c r="C22" s="870"/>
      <c r="D22" s="870"/>
      <c r="E22" s="870"/>
      <c r="F22" s="867">
        <v>10</v>
      </c>
      <c r="G22" s="867" t="s">
        <v>2639</v>
      </c>
      <c r="H22" s="867" t="s">
        <v>2639</v>
      </c>
      <c r="I22" s="867" t="s">
        <v>2639</v>
      </c>
      <c r="J22" s="867" t="s">
        <v>2639</v>
      </c>
      <c r="K22" s="868">
        <v>2</v>
      </c>
      <c r="L22" s="869"/>
      <c r="M22" s="870"/>
      <c r="N22" s="870"/>
      <c r="O22" s="867" t="s">
        <v>2640</v>
      </c>
      <c r="P22" s="870"/>
      <c r="Q22" s="867">
        <v>10</v>
      </c>
      <c r="R22" s="870" t="s">
        <v>2640</v>
      </c>
      <c r="S22" s="867">
        <v>9</v>
      </c>
      <c r="T22" s="870" t="s">
        <v>537</v>
      </c>
      <c r="U22" s="867"/>
      <c r="V22" s="869"/>
    </row>
    <row r="23" spans="2:22" x14ac:dyDescent="0.25">
      <c r="B23" s="340"/>
    </row>
  </sheetData>
  <mergeCells count="21">
    <mergeCell ref="P8:P17"/>
    <mergeCell ref="D7:E7"/>
    <mergeCell ref="L7:L17"/>
    <mergeCell ref="M7:N7"/>
    <mergeCell ref="V7:V17"/>
    <mergeCell ref="D8:D17"/>
    <mergeCell ref="E8:E17"/>
    <mergeCell ref="F8:F17"/>
    <mergeCell ref="G8:G17"/>
    <mergeCell ref="H8:H17"/>
    <mergeCell ref="I8:I17"/>
    <mergeCell ref="J8:J17"/>
    <mergeCell ref="K8:K17"/>
    <mergeCell ref="M8:M17"/>
    <mergeCell ref="N8:N17"/>
    <mergeCell ref="O8:O17"/>
    <mergeCell ref="Q8:Q17"/>
    <mergeCell ref="R8:R17"/>
    <mergeCell ref="S8:S17"/>
    <mergeCell ref="T8:T17"/>
    <mergeCell ref="U8:U17"/>
  </mergeCells>
  <pageMargins left="0.70866141732283472" right="0.70866141732283472" top="0.74803149606299213" bottom="0.74803149606299213" header="0.31496062992125984" footer="0.31496062992125984"/>
  <pageSetup scale="78"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6" sqref="A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MGP-1</vt:lpstr>
      <vt:lpstr>MAC-8 MGP-2</vt:lpstr>
      <vt:lpstr>MAC-9 MGP-3</vt:lpstr>
      <vt:lpstr>ADEUDOS MAC9</vt:lpstr>
      <vt:lpstr>MGP4</vt:lpstr>
      <vt:lpstr>ADEUDOS-MGP4</vt:lpstr>
      <vt:lpstr>MVI</vt:lpstr>
      <vt:lpstr>ADEUDOS MVI</vt:lpstr>
      <vt:lpstr>MVI-IRAPUATO</vt:lpstr>
      <vt:lpstr>ADEUDOS MVI IRA</vt:lpstr>
      <vt:lpstr>LISTA DIC-ENE</vt:lpstr>
      <vt:lpstr>IRA DIC-ENE</vt:lpstr>
      <vt:lpstr>MGP4 DIC-ENE</vt:lpstr>
      <vt:lpstr>F.ADEUDOS</vt:lpstr>
      <vt:lpstr>F.PAGARE</vt:lpstr>
      <vt:lpstr>DIRECTORIO</vt:lpstr>
      <vt:lpstr>CERT.</vt:lpstr>
      <vt:lpstr>MAC-7</vt:lpstr>
      <vt:lpstr>ADEUDOS</vt:lpstr>
      <vt:lpstr>Hoja1</vt:lpstr>
      <vt:lpstr>Hoja2</vt:lpstr>
      <vt:lpstr>Hoja3</vt:lpstr>
      <vt:lpstr>Hoja5</vt:lpstr>
      <vt:lpstr>Hoja4</vt:lpstr>
      <vt:lpstr>Hoja6</vt:lpstr>
      <vt:lpstr>ADEUDOS!Área_de_impresión</vt:lpstr>
      <vt:lpstr>Hoja3!Área_de_impresión</vt:lpstr>
      <vt:lpstr>'MAC-9 MGP-3'!Área_de_impresión</vt:lpstr>
      <vt:lpstr>'MGP4'!Área_de_impresión</vt:lpstr>
      <vt:lpstr>'MVI-IRAPUATO'!Área_de_impresión</vt:lpstr>
    </vt:vector>
  </TitlesOfParts>
  <Company>CMIC-ICIC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Camara de la Construccuion</dc:creator>
  <cp:lastModifiedBy>auxcontable</cp:lastModifiedBy>
  <cp:lastPrinted>2016-11-16T18:18:16Z</cp:lastPrinted>
  <dcterms:created xsi:type="dcterms:W3CDTF">2011-10-11T16:47:38Z</dcterms:created>
  <dcterms:modified xsi:type="dcterms:W3CDTF">2016-11-16T18:19:12Z</dcterms:modified>
</cp:coreProperties>
</file>